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izvješća za 2025. godinu\Godišnja (I.-XII. 2025.)\"/>
    </mc:Choice>
  </mc:AlternateContent>
  <xr:revisionPtr revIDLastSave="0" documentId="13_ncr:1_{203DA981-A9F6-44D6-AAB4-4A27B41562F5}" xr6:coauthVersionLast="47" xr6:coauthVersionMax="47" xr10:uidLastSave="{00000000-0000-0000-0000-000000000000}"/>
  <bookViews>
    <workbookView xWindow="-120" yWindow="-120" windowWidth="29040" windowHeight="15720" tabRatio="335" firstSheet="7" activeTab="8" xr2:uid="{00000000-000D-0000-FFFF-FFFF00000000}"/>
  </bookViews>
  <sheets>
    <sheet name="SAŽETAK" sheetId="9" r:id="rId1"/>
    <sheet name="PRIHODI-EKONOMSKA KLASIFIKACIJA" sheetId="10" r:id="rId2"/>
    <sheet name="RASHODI-EKONOMSKA KLASIFIKACIJA" sheetId="11" r:id="rId3"/>
    <sheet name="FUNKCIJSKA KLASIFIKACIJA" sheetId="12" r:id="rId4"/>
    <sheet name="PRIHODI-PROGRAMSKA KLASIFIKACIJ" sheetId="13" r:id="rId5"/>
    <sheet name="RASHODI-PROGRAMSKA KLASIFIKACIJ" sheetId="14" r:id="rId6"/>
    <sheet name="RASHODI I PRIHODI PO IZVORIMA" sheetId="15" r:id="rId7"/>
    <sheet name="ORGANIZACIJSKA KLASIFIKACIJA" sheetId="17" r:id="rId8"/>
    <sheet name="RAČUN FINANCIRANJA" sheetId="18" r:id="rId9"/>
  </sheets>
  <definedNames>
    <definedName name="__S0A_Master_DS__X" localSheetId="0">SAŽETAK!$A$11:$F$30</definedName>
    <definedName name="__S0A_Naslov_DS__" localSheetId="0">SAŽETAK!$A$1:$F$10</definedName>
    <definedName name="S0A_RedoviSveuk" localSheetId="0">SAŽETAK!#REF!</definedName>
    <definedName name="S0A_Ver1" localSheetId="0">SAŽETAK!$A$11:$F$30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4" l="1"/>
  <c r="C317" i="14"/>
  <c r="C44" i="14"/>
  <c r="C59" i="15"/>
  <c r="C45" i="15"/>
  <c r="C44" i="15"/>
  <c r="C171" i="14" l="1"/>
  <c r="G176" i="14"/>
  <c r="F176" i="14"/>
  <c r="G175" i="14"/>
  <c r="C175" i="14"/>
  <c r="G83" i="14"/>
  <c r="F83" i="14"/>
  <c r="G82" i="14"/>
  <c r="G81" i="14"/>
  <c r="C46" i="15"/>
  <c r="C45" i="13"/>
  <c r="C12" i="13"/>
  <c r="C37" i="13"/>
  <c r="C36" i="13"/>
  <c r="C25" i="13"/>
  <c r="C41" i="13"/>
  <c r="C40" i="13"/>
  <c r="C73" i="13"/>
  <c r="C69" i="13"/>
  <c r="C49" i="13"/>
  <c r="F175" i="14" l="1"/>
  <c r="B17" i="9"/>
  <c r="F8" i="11"/>
  <c r="G8" i="11"/>
  <c r="F9" i="11"/>
  <c r="G9" i="11"/>
  <c r="F10" i="11"/>
  <c r="G10" i="11"/>
  <c r="F11" i="11"/>
  <c r="G11" i="11"/>
  <c r="F12" i="11"/>
  <c r="G12" i="11"/>
  <c r="F13" i="11"/>
  <c r="G13" i="11"/>
  <c r="F14" i="11"/>
  <c r="G14" i="11"/>
  <c r="F15" i="11"/>
  <c r="G15" i="11"/>
  <c r="F16" i="11"/>
  <c r="G16" i="11"/>
  <c r="F17" i="11"/>
  <c r="G17" i="11"/>
  <c r="F18" i="11"/>
  <c r="G18" i="11"/>
  <c r="F19" i="11"/>
  <c r="G19" i="11"/>
  <c r="F20" i="11"/>
  <c r="G20" i="11"/>
  <c r="F21" i="11"/>
  <c r="G21" i="11"/>
  <c r="F22" i="11"/>
  <c r="G22" i="11"/>
  <c r="F23" i="11"/>
  <c r="G23" i="11"/>
  <c r="F24" i="11"/>
  <c r="G24" i="11"/>
  <c r="F25" i="11"/>
  <c r="G25" i="11"/>
  <c r="F26" i="11"/>
  <c r="G26" i="11"/>
  <c r="F27" i="11"/>
  <c r="G27" i="11"/>
  <c r="F28" i="11"/>
  <c r="G28" i="11"/>
  <c r="F29" i="11"/>
  <c r="G29" i="11"/>
  <c r="F30" i="11"/>
  <c r="G30" i="11"/>
  <c r="F31" i="11"/>
  <c r="G31" i="11"/>
  <c r="F32" i="11"/>
  <c r="G32" i="11"/>
  <c r="F33" i="11"/>
  <c r="G33" i="11"/>
  <c r="F34" i="11"/>
  <c r="G34" i="11"/>
  <c r="F35" i="11"/>
  <c r="G35" i="11"/>
  <c r="F36" i="11"/>
  <c r="G36" i="11"/>
  <c r="F37" i="11"/>
  <c r="G37" i="11"/>
  <c r="F38" i="11"/>
  <c r="G38" i="11"/>
  <c r="F39" i="11"/>
  <c r="G39" i="11"/>
  <c r="F40" i="11"/>
  <c r="G40" i="11"/>
  <c r="F41" i="11"/>
  <c r="G41" i="11"/>
  <c r="F42" i="11"/>
  <c r="G42" i="11"/>
  <c r="F43" i="11"/>
  <c r="G43" i="11"/>
  <c r="F44" i="11"/>
  <c r="G44" i="11"/>
  <c r="F45" i="11"/>
  <c r="G45" i="11"/>
  <c r="F46" i="11"/>
  <c r="G46" i="11"/>
  <c r="F47" i="11"/>
  <c r="G47" i="11"/>
  <c r="F48" i="11"/>
  <c r="G48" i="11"/>
  <c r="F49" i="11"/>
  <c r="G49" i="11"/>
  <c r="G50" i="11"/>
  <c r="G51" i="11"/>
  <c r="F52" i="11"/>
  <c r="G52" i="11"/>
  <c r="F53" i="11"/>
  <c r="G53" i="11"/>
  <c r="F54" i="11"/>
  <c r="G54" i="11"/>
  <c r="F55" i="11"/>
  <c r="G55" i="11"/>
  <c r="F56" i="11"/>
  <c r="G56" i="11"/>
  <c r="F57" i="11"/>
  <c r="G57" i="11"/>
  <c r="G58" i="11"/>
  <c r="F59" i="11"/>
  <c r="G59" i="11"/>
  <c r="F60" i="11"/>
  <c r="G60" i="11"/>
  <c r="F61" i="11"/>
  <c r="G61" i="11"/>
  <c r="F62" i="11"/>
  <c r="G62" i="11"/>
  <c r="F63" i="11"/>
  <c r="G63" i="11"/>
  <c r="F64" i="11"/>
  <c r="G64" i="11"/>
  <c r="F65" i="11"/>
  <c r="G65" i="11"/>
  <c r="F66" i="11"/>
  <c r="G66" i="11"/>
  <c r="G7" i="11"/>
  <c r="F7" i="11"/>
  <c r="D7" i="11"/>
  <c r="D66" i="11"/>
  <c r="D64" i="11"/>
  <c r="D62" i="11"/>
  <c r="D57" i="11"/>
  <c r="D53" i="11"/>
  <c r="D52" i="11" s="1"/>
  <c r="D17" i="11"/>
  <c r="D47" i="11"/>
  <c r="D48" i="11"/>
  <c r="D41" i="11"/>
  <c r="D39" i="11"/>
  <c r="D29" i="11"/>
  <c r="D22" i="11"/>
  <c r="D18" i="11"/>
  <c r="D8" i="11"/>
  <c r="D15" i="11"/>
  <c r="D13" i="11"/>
  <c r="D9" i="11"/>
  <c r="C66" i="11"/>
  <c r="C64" i="11"/>
  <c r="C62" i="11"/>
  <c r="C57" i="11"/>
  <c r="C56" i="11" s="1"/>
  <c r="C55" i="11" s="1"/>
  <c r="C52" i="11"/>
  <c r="C53" i="11"/>
  <c r="C47" i="11"/>
  <c r="C48" i="11"/>
  <c r="C41" i="11"/>
  <c r="C39" i="11"/>
  <c r="C17" i="11" s="1"/>
  <c r="C29" i="11"/>
  <c r="C22" i="11"/>
  <c r="C18" i="11"/>
  <c r="C15" i="11"/>
  <c r="C13" i="11"/>
  <c r="C9" i="11"/>
  <c r="C8" i="11" s="1"/>
  <c r="E64" i="11"/>
  <c r="E62" i="11"/>
  <c r="E57" i="11"/>
  <c r="E56" i="11" s="1"/>
  <c r="E55" i="11" s="1"/>
  <c r="E41" i="11"/>
  <c r="E53" i="11"/>
  <c r="E52" i="11" s="1"/>
  <c r="E48" i="11"/>
  <c r="E47" i="11" s="1"/>
  <c r="E39" i="11"/>
  <c r="E29" i="11"/>
  <c r="E22" i="11"/>
  <c r="E18" i="11"/>
  <c r="E9" i="11"/>
  <c r="E13" i="11"/>
  <c r="E15" i="11"/>
  <c r="B30" i="9"/>
  <c r="F8" i="10"/>
  <c r="G8" i="10"/>
  <c r="F9" i="10"/>
  <c r="G9" i="10"/>
  <c r="F10" i="10"/>
  <c r="G10" i="10"/>
  <c r="G11" i="10"/>
  <c r="F12" i="10"/>
  <c r="G12" i="10"/>
  <c r="F13" i="10"/>
  <c r="G13" i="10"/>
  <c r="F14" i="10"/>
  <c r="G14" i="10"/>
  <c r="F15" i="10"/>
  <c r="G15" i="10"/>
  <c r="F16" i="10"/>
  <c r="G16" i="10"/>
  <c r="F17" i="10"/>
  <c r="F18" i="10"/>
  <c r="G18" i="10"/>
  <c r="F19" i="10"/>
  <c r="G19" i="10"/>
  <c r="F20" i="10"/>
  <c r="G20" i="10"/>
  <c r="F21" i="10"/>
  <c r="G21" i="10"/>
  <c r="F22" i="10"/>
  <c r="G22" i="10"/>
  <c r="F23" i="10"/>
  <c r="G23" i="10"/>
  <c r="F24" i="10"/>
  <c r="G24" i="10"/>
  <c r="F25" i="10"/>
  <c r="G25" i="10"/>
  <c r="F26" i="10"/>
  <c r="G26" i="10"/>
  <c r="F27" i="10"/>
  <c r="G27" i="10"/>
  <c r="F28" i="10"/>
  <c r="G28" i="10"/>
  <c r="G29" i="10"/>
  <c r="F30" i="10"/>
  <c r="G30" i="10"/>
  <c r="F31" i="10"/>
  <c r="G31" i="10"/>
  <c r="F32" i="10"/>
  <c r="G32" i="10"/>
  <c r="F33" i="10"/>
  <c r="G33" i="10"/>
  <c r="F7" i="10"/>
  <c r="G7" i="10"/>
  <c r="C33" i="10"/>
  <c r="C7" i="10"/>
  <c r="C8" i="10"/>
  <c r="C9" i="10"/>
  <c r="C12" i="10"/>
  <c r="C14" i="10"/>
  <c r="C15" i="10"/>
  <c r="C18" i="10"/>
  <c r="C19" i="10"/>
  <c r="C21" i="10"/>
  <c r="C22" i="10"/>
  <c r="C24" i="10"/>
  <c r="C26" i="10"/>
  <c r="C27" i="10"/>
  <c r="C30" i="10"/>
  <c r="C31" i="10"/>
  <c r="D15" i="10"/>
  <c r="D14" i="10" s="1"/>
  <c r="D24" i="10"/>
  <c r="D27" i="10"/>
  <c r="D26" i="10" s="1"/>
  <c r="D31" i="10"/>
  <c r="D30" i="10" s="1"/>
  <c r="D28" i="10"/>
  <c r="D25" i="10"/>
  <c r="D23" i="10"/>
  <c r="D22" i="10" s="1"/>
  <c r="D21" i="10" s="1"/>
  <c r="D20" i="10"/>
  <c r="D19" i="10" s="1"/>
  <c r="D18" i="10" s="1"/>
  <c r="D13" i="10"/>
  <c r="D12" i="10" s="1"/>
  <c r="D10" i="10"/>
  <c r="D9" i="10" s="1"/>
  <c r="D8" i="10" s="1"/>
  <c r="E30" i="10"/>
  <c r="E27" i="10"/>
  <c r="E26" i="10" s="1"/>
  <c r="E21" i="10"/>
  <c r="E18" i="10"/>
  <c r="E14" i="10"/>
  <c r="E9" i="10"/>
  <c r="E12" i="10"/>
  <c r="F43" i="15"/>
  <c r="G43" i="15"/>
  <c r="G44" i="15"/>
  <c r="F45" i="15"/>
  <c r="G45" i="15"/>
  <c r="G46" i="15"/>
  <c r="G47" i="15"/>
  <c r="G48" i="15"/>
  <c r="G49" i="15"/>
  <c r="G50" i="15"/>
  <c r="F51" i="15"/>
  <c r="G51" i="15"/>
  <c r="G52" i="15"/>
  <c r="F53" i="15"/>
  <c r="G53" i="15"/>
  <c r="G54" i="15"/>
  <c r="G55" i="15"/>
  <c r="G56" i="15"/>
  <c r="G57" i="15"/>
  <c r="G58" i="15"/>
  <c r="F59" i="15"/>
  <c r="G59" i="15"/>
  <c r="G60" i="15"/>
  <c r="F61" i="15"/>
  <c r="G61" i="15"/>
  <c r="G62" i="15"/>
  <c r="F63" i="15"/>
  <c r="G63" i="15"/>
  <c r="G64" i="15"/>
  <c r="F65" i="15"/>
  <c r="G65" i="15"/>
  <c r="G66" i="15"/>
  <c r="G67" i="15"/>
  <c r="F68" i="15"/>
  <c r="G68" i="15"/>
  <c r="F69" i="15"/>
  <c r="G69" i="15"/>
  <c r="F70" i="15"/>
  <c r="G70" i="15"/>
  <c r="F71" i="15"/>
  <c r="G71" i="15"/>
  <c r="G72" i="15"/>
  <c r="G73" i="15"/>
  <c r="G74" i="15"/>
  <c r="G42" i="15"/>
  <c r="E45" i="15"/>
  <c r="F8" i="15"/>
  <c r="G8" i="15"/>
  <c r="F10" i="15"/>
  <c r="G10" i="15"/>
  <c r="G12" i="15"/>
  <c r="F14" i="15"/>
  <c r="G14" i="15"/>
  <c r="F16" i="15"/>
  <c r="G16" i="15"/>
  <c r="F18" i="15"/>
  <c r="G18" i="15"/>
  <c r="G20" i="15"/>
  <c r="F22" i="15"/>
  <c r="G22" i="15"/>
  <c r="F24" i="15"/>
  <c r="G24" i="15"/>
  <c r="F26" i="15"/>
  <c r="G26" i="15"/>
  <c r="F28" i="15"/>
  <c r="G28" i="15"/>
  <c r="F30" i="15"/>
  <c r="G30" i="15"/>
  <c r="G32" i="15"/>
  <c r="F34" i="15"/>
  <c r="G34" i="15"/>
  <c r="F36" i="15"/>
  <c r="G36" i="15"/>
  <c r="G38" i="15"/>
  <c r="D31" i="15"/>
  <c r="E31" i="15"/>
  <c r="E15" i="9"/>
  <c r="F15" i="9"/>
  <c r="F16" i="9"/>
  <c r="F17" i="9"/>
  <c r="F14" i="9"/>
  <c r="E14" i="9"/>
  <c r="F11" i="9"/>
  <c r="E11" i="9"/>
  <c r="G303" i="14"/>
  <c r="G305" i="14"/>
  <c r="G307" i="14"/>
  <c r="G308" i="14"/>
  <c r="G314" i="14"/>
  <c r="G315" i="14"/>
  <c r="G316" i="14"/>
  <c r="F286" i="14"/>
  <c r="G286" i="14"/>
  <c r="G293" i="14"/>
  <c r="G299" i="14"/>
  <c r="G301" i="14"/>
  <c r="G271" i="14"/>
  <c r="G272" i="14"/>
  <c r="F279" i="14"/>
  <c r="G279" i="14"/>
  <c r="F250" i="14"/>
  <c r="G250" i="14"/>
  <c r="G256" i="14"/>
  <c r="G257" i="14"/>
  <c r="G264" i="14"/>
  <c r="G265" i="14"/>
  <c r="G238" i="14"/>
  <c r="G239" i="14"/>
  <c r="F246" i="14"/>
  <c r="G246" i="14"/>
  <c r="G248" i="14"/>
  <c r="G220" i="14"/>
  <c r="G221" i="14"/>
  <c r="F228" i="14"/>
  <c r="G228" i="14"/>
  <c r="F230" i="14"/>
  <c r="G230" i="14"/>
  <c r="F232" i="14"/>
  <c r="G232" i="14"/>
  <c r="F203" i="14"/>
  <c r="G203" i="14"/>
  <c r="F210" i="14"/>
  <c r="G210" i="14"/>
  <c r="G212" i="14"/>
  <c r="F214" i="14"/>
  <c r="G214" i="14"/>
  <c r="G189" i="14"/>
  <c r="G196" i="14"/>
  <c r="F168" i="14"/>
  <c r="G168" i="14"/>
  <c r="F170" i="14"/>
  <c r="G170" i="14"/>
  <c r="F173" i="14"/>
  <c r="G173" i="14"/>
  <c r="F174" i="14"/>
  <c r="G174" i="14"/>
  <c r="G182" i="14"/>
  <c r="F150" i="14"/>
  <c r="G150" i="14"/>
  <c r="F153" i="14"/>
  <c r="G153" i="14"/>
  <c r="F155" i="14"/>
  <c r="G155" i="14"/>
  <c r="G161" i="14"/>
  <c r="G136" i="14"/>
  <c r="G137" i="14"/>
  <c r="F144" i="14"/>
  <c r="G144" i="14"/>
  <c r="F145" i="14"/>
  <c r="G145" i="14"/>
  <c r="G146" i="14"/>
  <c r="F148" i="14"/>
  <c r="G148" i="14"/>
  <c r="G116" i="14"/>
  <c r="G117" i="14"/>
  <c r="G123" i="14"/>
  <c r="G130" i="14"/>
  <c r="G97" i="14"/>
  <c r="F98" i="14"/>
  <c r="G98" i="14"/>
  <c r="F99" i="14"/>
  <c r="G99" i="14"/>
  <c r="F100" i="14"/>
  <c r="G100" i="14"/>
  <c r="F103" i="14"/>
  <c r="G103" i="14"/>
  <c r="G105" i="14"/>
  <c r="G112" i="14"/>
  <c r="G113" i="14"/>
  <c r="G114" i="14"/>
  <c r="F75" i="14"/>
  <c r="G75" i="14"/>
  <c r="F78" i="14"/>
  <c r="G78" i="14"/>
  <c r="G79" i="14"/>
  <c r="G80" i="14"/>
  <c r="F89" i="14"/>
  <c r="G89" i="14"/>
  <c r="F91" i="14"/>
  <c r="G91" i="14"/>
  <c r="F57" i="14"/>
  <c r="G57" i="14"/>
  <c r="F58" i="14"/>
  <c r="G58" i="14"/>
  <c r="F60" i="14"/>
  <c r="G60" i="14"/>
  <c r="F61" i="14"/>
  <c r="G61" i="14"/>
  <c r="F62" i="14"/>
  <c r="G62" i="14"/>
  <c r="F63" i="14"/>
  <c r="G63" i="14"/>
  <c r="F64" i="14"/>
  <c r="G64" i="14"/>
  <c r="F65" i="14"/>
  <c r="G65" i="14"/>
  <c r="F66" i="14"/>
  <c r="G66" i="14"/>
  <c r="F67" i="14"/>
  <c r="G67" i="14"/>
  <c r="F69" i="14"/>
  <c r="G69" i="14"/>
  <c r="F71" i="14"/>
  <c r="G71" i="14"/>
  <c r="F72" i="14"/>
  <c r="G72" i="14"/>
  <c r="F73" i="14"/>
  <c r="G73" i="14"/>
  <c r="F74" i="14"/>
  <c r="G74" i="14"/>
  <c r="G43" i="14"/>
  <c r="F50" i="14"/>
  <c r="G50" i="14"/>
  <c r="F51" i="14"/>
  <c r="G51" i="14"/>
  <c r="F52" i="14"/>
  <c r="G52" i="14"/>
  <c r="F54" i="14"/>
  <c r="G54" i="14"/>
  <c r="G55" i="14"/>
  <c r="F56" i="14"/>
  <c r="G56" i="14"/>
  <c r="F24" i="14"/>
  <c r="G24" i="14"/>
  <c r="F26" i="14"/>
  <c r="G26" i="14"/>
  <c r="G28" i="14"/>
  <c r="G29" i="14"/>
  <c r="G35" i="14"/>
  <c r="F37" i="14"/>
  <c r="G37" i="14"/>
  <c r="G15" i="14"/>
  <c r="G17" i="14"/>
  <c r="F18" i="14"/>
  <c r="G18" i="14"/>
  <c r="F20" i="14"/>
  <c r="G20" i="14"/>
  <c r="F21" i="14"/>
  <c r="G21" i="14"/>
  <c r="F22" i="14"/>
  <c r="G22" i="14"/>
  <c r="F23" i="14"/>
  <c r="G23" i="14"/>
  <c r="F13" i="14"/>
  <c r="G13" i="14"/>
  <c r="F14" i="14"/>
  <c r="G14" i="14"/>
  <c r="G10" i="13"/>
  <c r="G11" i="13"/>
  <c r="F15" i="13"/>
  <c r="G15" i="13"/>
  <c r="F16" i="13"/>
  <c r="F19" i="13"/>
  <c r="G19" i="13"/>
  <c r="F22" i="13"/>
  <c r="G22" i="13"/>
  <c r="F25" i="13"/>
  <c r="G25" i="13"/>
  <c r="G29" i="13"/>
  <c r="G32" i="13"/>
  <c r="G35" i="13"/>
  <c r="G39" i="13"/>
  <c r="F45" i="13"/>
  <c r="G45" i="13"/>
  <c r="G49" i="13"/>
  <c r="G53" i="13"/>
  <c r="G57" i="13"/>
  <c r="F61" i="13"/>
  <c r="G61" i="13"/>
  <c r="G65" i="13"/>
  <c r="F69" i="13"/>
  <c r="G69" i="13"/>
  <c r="F73" i="13"/>
  <c r="G73" i="13"/>
  <c r="G77" i="13"/>
  <c r="F81" i="13"/>
  <c r="G81" i="13"/>
  <c r="F85" i="13"/>
  <c r="G85" i="13"/>
  <c r="G89" i="13"/>
  <c r="G92" i="13"/>
  <c r="G95" i="13"/>
  <c r="G8" i="12"/>
  <c r="G7" i="12"/>
  <c r="F7" i="12"/>
  <c r="G8" i="17"/>
  <c r="G12" i="17"/>
  <c r="G11" i="17"/>
  <c r="G7" i="17"/>
  <c r="F12" i="17"/>
  <c r="F11" i="17"/>
  <c r="F8" i="17"/>
  <c r="F7" i="17"/>
  <c r="G13" i="18"/>
  <c r="E13" i="18"/>
  <c r="G12" i="18"/>
  <c r="E12" i="18"/>
  <c r="G11" i="18"/>
  <c r="F11" i="18"/>
  <c r="F10" i="18"/>
  <c r="G8" i="18"/>
  <c r="E8" i="18"/>
  <c r="G7" i="18"/>
  <c r="G6" i="18" s="1"/>
  <c r="G10" i="18" s="1"/>
  <c r="E7" i="18"/>
  <c r="E6" i="18" s="1"/>
  <c r="F6" i="18"/>
  <c r="E12" i="17"/>
  <c r="D12" i="17"/>
  <c r="G10" i="17"/>
  <c r="F10" i="17"/>
  <c r="E10" i="17"/>
  <c r="D10" i="17"/>
  <c r="C10" i="17"/>
  <c r="A10" i="17"/>
  <c r="E8" i="17"/>
  <c r="D8" i="17"/>
  <c r="E72" i="15"/>
  <c r="D72" i="15"/>
  <c r="E70" i="15"/>
  <c r="D70" i="15"/>
  <c r="E68" i="15"/>
  <c r="E66" i="15"/>
  <c r="D66" i="15"/>
  <c r="E64" i="15"/>
  <c r="D64" i="15"/>
  <c r="E62" i="15"/>
  <c r="D62" i="15"/>
  <c r="E58" i="15"/>
  <c r="D58" i="15"/>
  <c r="E56" i="15"/>
  <c r="D56" i="15"/>
  <c r="E54" i="15"/>
  <c r="D54" i="15"/>
  <c r="E52" i="15"/>
  <c r="D52" i="15"/>
  <c r="E50" i="15"/>
  <c r="D50" i="15"/>
  <c r="E48" i="15"/>
  <c r="E46" i="15"/>
  <c r="E44" i="15"/>
  <c r="D44" i="15"/>
  <c r="E42" i="15"/>
  <c r="D42" i="15"/>
  <c r="E37" i="15"/>
  <c r="D37" i="15"/>
  <c r="E35" i="15"/>
  <c r="D35" i="15"/>
  <c r="E33" i="15"/>
  <c r="E29" i="15"/>
  <c r="D29" i="15"/>
  <c r="E27" i="15"/>
  <c r="D27" i="15"/>
  <c r="E25" i="15"/>
  <c r="D25" i="15"/>
  <c r="E23" i="15"/>
  <c r="D23" i="15"/>
  <c r="E21" i="15"/>
  <c r="E19" i="15"/>
  <c r="D19" i="15"/>
  <c r="E17" i="15"/>
  <c r="D17" i="15"/>
  <c r="E15" i="15"/>
  <c r="D15" i="15"/>
  <c r="E13" i="15"/>
  <c r="E11" i="15"/>
  <c r="D11" i="15"/>
  <c r="E9" i="15"/>
  <c r="D7" i="15"/>
  <c r="E7" i="15"/>
  <c r="E313" i="14"/>
  <c r="E312" i="14" s="1"/>
  <c r="E311" i="14" s="1"/>
  <c r="E310" i="14" s="1"/>
  <c r="E309" i="14" s="1"/>
  <c r="D313" i="14"/>
  <c r="C313" i="14"/>
  <c r="C312" i="14" s="1"/>
  <c r="C311" i="14" s="1"/>
  <c r="E306" i="14"/>
  <c r="D306" i="14"/>
  <c r="C306" i="14"/>
  <c r="E304" i="14"/>
  <c r="D304" i="14"/>
  <c r="C304" i="14"/>
  <c r="E300" i="14"/>
  <c r="D300" i="14"/>
  <c r="C300" i="14"/>
  <c r="E298" i="14"/>
  <c r="D298" i="14"/>
  <c r="C298" i="14"/>
  <c r="E292" i="14"/>
  <c r="E291" i="14" s="1"/>
  <c r="E290" i="14" s="1"/>
  <c r="E289" i="14" s="1"/>
  <c r="E288" i="14" s="1"/>
  <c r="D292" i="14"/>
  <c r="D291" i="14" s="1"/>
  <c r="D290" i="14" s="1"/>
  <c r="D289" i="14" s="1"/>
  <c r="D288" i="14" s="1"/>
  <c r="C292" i="14"/>
  <c r="E285" i="14"/>
  <c r="E284" i="14" s="1"/>
  <c r="E283" i="14" s="1"/>
  <c r="E282" i="14" s="1"/>
  <c r="E281" i="14" s="1"/>
  <c r="E280" i="14" s="1"/>
  <c r="D285" i="14"/>
  <c r="D284" i="14" s="1"/>
  <c r="D283" i="14" s="1"/>
  <c r="D282" i="14" s="1"/>
  <c r="D281" i="14" s="1"/>
  <c r="D280" i="14" s="1"/>
  <c r="C285" i="14"/>
  <c r="E278" i="14"/>
  <c r="D278" i="14"/>
  <c r="D277" i="14" s="1"/>
  <c r="D276" i="14" s="1"/>
  <c r="D275" i="14" s="1"/>
  <c r="D274" i="14" s="1"/>
  <c r="D273" i="14" s="1"/>
  <c r="C278" i="14"/>
  <c r="C277" i="14" s="1"/>
  <c r="E270" i="14"/>
  <c r="E269" i="14" s="1"/>
  <c r="E268" i="14" s="1"/>
  <c r="E267" i="14" s="1"/>
  <c r="E266" i="14" s="1"/>
  <c r="D270" i="14"/>
  <c r="D269" i="14" s="1"/>
  <c r="D268" i="14" s="1"/>
  <c r="D267" i="14" s="1"/>
  <c r="C270" i="14"/>
  <c r="C269" i="14" s="1"/>
  <c r="E263" i="14"/>
  <c r="E262" i="14" s="1"/>
  <c r="E261" i="14" s="1"/>
  <c r="E260" i="14" s="1"/>
  <c r="E259" i="14" s="1"/>
  <c r="D263" i="14"/>
  <c r="C263" i="14"/>
  <c r="C262" i="14" s="1"/>
  <c r="E255" i="14"/>
  <c r="E254" i="14" s="1"/>
  <c r="E253" i="14" s="1"/>
  <c r="E252" i="14" s="1"/>
  <c r="E251" i="14" s="1"/>
  <c r="D255" i="14"/>
  <c r="C255" i="14"/>
  <c r="C254" i="14" s="1"/>
  <c r="E249" i="14"/>
  <c r="D249" i="14"/>
  <c r="C249" i="14"/>
  <c r="E247" i="14"/>
  <c r="D247" i="14"/>
  <c r="C247" i="14"/>
  <c r="E245" i="14"/>
  <c r="D245" i="14"/>
  <c r="C245" i="14"/>
  <c r="E237" i="14"/>
  <c r="E236" i="14" s="1"/>
  <c r="E235" i="14" s="1"/>
  <c r="E234" i="14" s="1"/>
  <c r="E233" i="14" s="1"/>
  <c r="D237" i="14"/>
  <c r="D236" i="14" s="1"/>
  <c r="D235" i="14" s="1"/>
  <c r="D234" i="14" s="1"/>
  <c r="D233" i="14" s="1"/>
  <c r="C237" i="14"/>
  <c r="C236" i="14" s="1"/>
  <c r="E231" i="14"/>
  <c r="D231" i="14"/>
  <c r="C231" i="14"/>
  <c r="E229" i="14"/>
  <c r="D229" i="14"/>
  <c r="C229" i="14"/>
  <c r="E227" i="14"/>
  <c r="D227" i="14"/>
  <c r="C227" i="14"/>
  <c r="E219" i="14"/>
  <c r="E218" i="14" s="1"/>
  <c r="E217" i="14" s="1"/>
  <c r="E216" i="14" s="1"/>
  <c r="E215" i="14" s="1"/>
  <c r="D219" i="14"/>
  <c r="D218" i="14" s="1"/>
  <c r="D217" i="14" s="1"/>
  <c r="D216" i="14" s="1"/>
  <c r="D215" i="14" s="1"/>
  <c r="C219" i="14"/>
  <c r="E213" i="14"/>
  <c r="D213" i="14"/>
  <c r="C213" i="14"/>
  <c r="E211" i="14"/>
  <c r="D211" i="14"/>
  <c r="C211" i="14"/>
  <c r="E209" i="14"/>
  <c r="D209" i="14"/>
  <c r="C209" i="14"/>
  <c r="E202" i="14"/>
  <c r="E201" i="14" s="1"/>
  <c r="E200" i="14" s="1"/>
  <c r="E199" i="14" s="1"/>
  <c r="E198" i="14" s="1"/>
  <c r="E197" i="14" s="1"/>
  <c r="D202" i="14"/>
  <c r="D201" i="14" s="1"/>
  <c r="D200" i="14" s="1"/>
  <c r="D199" i="14" s="1"/>
  <c r="D198" i="14" s="1"/>
  <c r="D197" i="14" s="1"/>
  <c r="C202" i="14"/>
  <c r="E195" i="14"/>
  <c r="D195" i="14"/>
  <c r="D194" i="14" s="1"/>
  <c r="D193" i="14" s="1"/>
  <c r="D192" i="14" s="1"/>
  <c r="D191" i="14" s="1"/>
  <c r="D190" i="14" s="1"/>
  <c r="C195" i="14"/>
  <c r="C194" i="14" s="1"/>
  <c r="C193" i="14" s="1"/>
  <c r="E188" i="14"/>
  <c r="E187" i="14" s="1"/>
  <c r="E186" i="14" s="1"/>
  <c r="E185" i="14" s="1"/>
  <c r="E184" i="14" s="1"/>
  <c r="E183" i="14" s="1"/>
  <c r="D188" i="14"/>
  <c r="C188" i="14"/>
  <c r="C187" i="14" s="1"/>
  <c r="E181" i="14"/>
  <c r="E180" i="14" s="1"/>
  <c r="E179" i="14" s="1"/>
  <c r="E178" i="14" s="1"/>
  <c r="E177" i="14" s="1"/>
  <c r="D181" i="14"/>
  <c r="D180" i="14" s="1"/>
  <c r="D179" i="14" s="1"/>
  <c r="D178" i="14" s="1"/>
  <c r="D177" i="14" s="1"/>
  <c r="C181" i="14"/>
  <c r="E171" i="14"/>
  <c r="D171" i="14"/>
  <c r="E169" i="14"/>
  <c r="D169" i="14"/>
  <c r="C169" i="14"/>
  <c r="E167" i="14"/>
  <c r="D167" i="14"/>
  <c r="C167" i="14"/>
  <c r="E160" i="14"/>
  <c r="E159" i="14" s="1"/>
  <c r="E158" i="14" s="1"/>
  <c r="E157" i="14" s="1"/>
  <c r="E156" i="14" s="1"/>
  <c r="D160" i="14"/>
  <c r="C160" i="14"/>
  <c r="C159" i="14" s="1"/>
  <c r="E154" i="14"/>
  <c r="D154" i="14"/>
  <c r="C154" i="14"/>
  <c r="E152" i="14"/>
  <c r="D152" i="14"/>
  <c r="C152" i="14"/>
  <c r="E149" i="14"/>
  <c r="D149" i="14"/>
  <c r="C149" i="14"/>
  <c r="E147" i="14"/>
  <c r="D147" i="14"/>
  <c r="C147" i="14"/>
  <c r="E143" i="14"/>
  <c r="D143" i="14"/>
  <c r="C143" i="14"/>
  <c r="E135" i="14"/>
  <c r="D135" i="14"/>
  <c r="C135" i="14"/>
  <c r="C134" i="14" s="1"/>
  <c r="E129" i="14"/>
  <c r="E128" i="14" s="1"/>
  <c r="E127" i="14" s="1"/>
  <c r="E126" i="14" s="1"/>
  <c r="E125" i="14" s="1"/>
  <c r="D129" i="14"/>
  <c r="D128" i="14" s="1"/>
  <c r="D127" i="14" s="1"/>
  <c r="D126" i="14" s="1"/>
  <c r="D125" i="14" s="1"/>
  <c r="C129" i="14"/>
  <c r="E122" i="14"/>
  <c r="E121" i="14" s="1"/>
  <c r="E120" i="14" s="1"/>
  <c r="E119" i="14" s="1"/>
  <c r="E118" i="14" s="1"/>
  <c r="D122" i="14"/>
  <c r="D121" i="14" s="1"/>
  <c r="D120" i="14" s="1"/>
  <c r="D119" i="14" s="1"/>
  <c r="D118" i="14" s="1"/>
  <c r="C122" i="14"/>
  <c r="E115" i="14"/>
  <c r="D115" i="14"/>
  <c r="C115" i="14"/>
  <c r="E111" i="14"/>
  <c r="D111" i="14"/>
  <c r="C111" i="14"/>
  <c r="E104" i="14"/>
  <c r="D104" i="14"/>
  <c r="C104" i="14"/>
  <c r="E102" i="14"/>
  <c r="D102" i="14"/>
  <c r="C102" i="14"/>
  <c r="E96" i="14"/>
  <c r="D96" i="14"/>
  <c r="C96" i="14"/>
  <c r="E90" i="14"/>
  <c r="D90" i="14"/>
  <c r="C90" i="14"/>
  <c r="E88" i="14"/>
  <c r="D88" i="14"/>
  <c r="C88" i="14"/>
  <c r="E77" i="14"/>
  <c r="E76" i="14" s="1"/>
  <c r="D77" i="14"/>
  <c r="D76" i="14" s="1"/>
  <c r="C77" i="14"/>
  <c r="C76" i="14" s="1"/>
  <c r="E70" i="14"/>
  <c r="D70" i="14"/>
  <c r="C70" i="14"/>
  <c r="E68" i="14"/>
  <c r="D68" i="14"/>
  <c r="C68" i="14"/>
  <c r="E59" i="14"/>
  <c r="D59" i="14"/>
  <c r="C59" i="14"/>
  <c r="E53" i="14"/>
  <c r="D53" i="14"/>
  <c r="C53" i="14"/>
  <c r="E49" i="14"/>
  <c r="D49" i="14"/>
  <c r="C49" i="14"/>
  <c r="E42" i="14"/>
  <c r="D42" i="14"/>
  <c r="C42" i="14"/>
  <c r="C41" i="14" s="1"/>
  <c r="C40" i="14" s="1"/>
  <c r="E36" i="14"/>
  <c r="D36" i="14"/>
  <c r="C36" i="14"/>
  <c r="E34" i="14"/>
  <c r="D34" i="14"/>
  <c r="C34" i="14"/>
  <c r="E27" i="14"/>
  <c r="D27" i="14"/>
  <c r="C27" i="14"/>
  <c r="E25" i="14"/>
  <c r="D25" i="14"/>
  <c r="C25" i="14"/>
  <c r="E19" i="14"/>
  <c r="D19" i="14"/>
  <c r="C19" i="14"/>
  <c r="E16" i="14"/>
  <c r="D16" i="14"/>
  <c r="C16" i="14"/>
  <c r="E12" i="14"/>
  <c r="D12" i="14"/>
  <c r="C12" i="14"/>
  <c r="E94" i="13"/>
  <c r="E93" i="13" s="1"/>
  <c r="E91" i="13"/>
  <c r="E90" i="13" s="1"/>
  <c r="D91" i="13"/>
  <c r="D90" i="13" s="1"/>
  <c r="E88" i="13"/>
  <c r="E87" i="13" s="1"/>
  <c r="E84" i="13"/>
  <c r="E83" i="13" s="1"/>
  <c r="E82" i="13" s="1"/>
  <c r="D84" i="13"/>
  <c r="D83" i="13" s="1"/>
  <c r="D82" i="13" s="1"/>
  <c r="E80" i="13"/>
  <c r="E79" i="13" s="1"/>
  <c r="E78" i="13" s="1"/>
  <c r="D80" i="13"/>
  <c r="D79" i="13" s="1"/>
  <c r="D78" i="13" s="1"/>
  <c r="E76" i="13"/>
  <c r="E75" i="13" s="1"/>
  <c r="E74" i="13" s="1"/>
  <c r="D76" i="13"/>
  <c r="D75" i="13" s="1"/>
  <c r="D74" i="13" s="1"/>
  <c r="E72" i="13"/>
  <c r="E71" i="13" s="1"/>
  <c r="E70" i="13" s="1"/>
  <c r="C72" i="13"/>
  <c r="C71" i="13" s="1"/>
  <c r="E64" i="13"/>
  <c r="E63" i="13" s="1"/>
  <c r="E62" i="13" s="1"/>
  <c r="D64" i="13"/>
  <c r="D63" i="13" s="1"/>
  <c r="D62" i="13" s="1"/>
  <c r="E56" i="13"/>
  <c r="E55" i="13" s="1"/>
  <c r="E54" i="13" s="1"/>
  <c r="G54" i="13" s="1"/>
  <c r="D56" i="13"/>
  <c r="D55" i="13" s="1"/>
  <c r="D54" i="13" s="1"/>
  <c r="E52" i="13"/>
  <c r="E51" i="13" s="1"/>
  <c r="E50" i="13" s="1"/>
  <c r="D52" i="13"/>
  <c r="D51" i="13" s="1"/>
  <c r="D50" i="13" s="1"/>
  <c r="E48" i="13"/>
  <c r="E47" i="13" s="1"/>
  <c r="E46" i="13" s="1"/>
  <c r="G46" i="13" s="1"/>
  <c r="D48" i="13"/>
  <c r="D47" i="13" s="1"/>
  <c r="D46" i="13" s="1"/>
  <c r="E44" i="13"/>
  <c r="E43" i="13" s="1"/>
  <c r="E42" i="13" s="1"/>
  <c r="D44" i="13"/>
  <c r="D43" i="13" s="1"/>
  <c r="D42" i="13" s="1"/>
  <c r="G42" i="13" s="1"/>
  <c r="E38" i="13"/>
  <c r="E37" i="13" s="1"/>
  <c r="E36" i="13" s="1"/>
  <c r="D38" i="13"/>
  <c r="D37" i="13" s="1"/>
  <c r="D36" i="13" s="1"/>
  <c r="E34" i="13"/>
  <c r="E33" i="13" s="1"/>
  <c r="D34" i="13"/>
  <c r="D33" i="13" s="1"/>
  <c r="G33" i="13" s="1"/>
  <c r="E31" i="13"/>
  <c r="E30" i="13" s="1"/>
  <c r="D31" i="13"/>
  <c r="D30" i="13" s="1"/>
  <c r="C31" i="13"/>
  <c r="E28" i="13"/>
  <c r="E27" i="13" s="1"/>
  <c r="D28" i="13"/>
  <c r="D27" i="13" s="1"/>
  <c r="E24" i="13"/>
  <c r="E23" i="13" s="1"/>
  <c r="G23" i="13" s="1"/>
  <c r="D24" i="13"/>
  <c r="D23" i="13" s="1"/>
  <c r="C24" i="13"/>
  <c r="F24" i="13" s="1"/>
  <c r="E21" i="13"/>
  <c r="E20" i="13" s="1"/>
  <c r="D21" i="13"/>
  <c r="D20" i="13" s="1"/>
  <c r="E18" i="13"/>
  <c r="E17" i="13" s="1"/>
  <c r="D18" i="13"/>
  <c r="D17" i="13" s="1"/>
  <c r="G17" i="13" s="1"/>
  <c r="E14" i="13"/>
  <c r="E13" i="13" s="1"/>
  <c r="D14" i="13"/>
  <c r="D13" i="13" s="1"/>
  <c r="E9" i="13"/>
  <c r="E8" i="13" s="1"/>
  <c r="E7" i="13" s="1"/>
  <c r="D9" i="13"/>
  <c r="D8" i="13" s="1"/>
  <c r="D7" i="13" s="1"/>
  <c r="E8" i="12"/>
  <c r="D8" i="12"/>
  <c r="C8" i="12"/>
  <c r="F8" i="12" s="1"/>
  <c r="D28" i="9"/>
  <c r="C28" i="9"/>
  <c r="B28" i="9"/>
  <c r="D25" i="9"/>
  <c r="C25" i="9"/>
  <c r="B25" i="9"/>
  <c r="D22" i="9"/>
  <c r="E22" i="9" s="1"/>
  <c r="C22" i="9"/>
  <c r="B22" i="9"/>
  <c r="F21" i="9"/>
  <c r="E21" i="9"/>
  <c r="D21" i="9"/>
  <c r="C21" i="9"/>
  <c r="B21" i="9"/>
  <c r="D17" i="9"/>
  <c r="C17" i="9"/>
  <c r="E17" i="9"/>
  <c r="D16" i="9"/>
  <c r="C16" i="9"/>
  <c r="B16" i="9"/>
  <c r="E16" i="9" s="1"/>
  <c r="D13" i="9"/>
  <c r="C13" i="9"/>
  <c r="F13" i="9" s="1"/>
  <c r="B13" i="9"/>
  <c r="D10" i="9"/>
  <c r="C10" i="9"/>
  <c r="B10" i="9"/>
  <c r="C166" i="14" l="1"/>
  <c r="C165" i="14" s="1"/>
  <c r="C164" i="14" s="1"/>
  <c r="C163" i="14" s="1"/>
  <c r="F102" i="14"/>
  <c r="G27" i="14"/>
  <c r="G49" i="14"/>
  <c r="F70" i="14"/>
  <c r="G215" i="14"/>
  <c r="G233" i="14"/>
  <c r="G280" i="14"/>
  <c r="G304" i="14"/>
  <c r="G16" i="14"/>
  <c r="G53" i="14"/>
  <c r="G96" i="14"/>
  <c r="F154" i="14"/>
  <c r="G198" i="14"/>
  <c r="F16" i="14"/>
  <c r="G25" i="14"/>
  <c r="G59" i="14"/>
  <c r="G68" i="14"/>
  <c r="G90" i="14"/>
  <c r="G104" i="14"/>
  <c r="G111" i="14"/>
  <c r="G125" i="14"/>
  <c r="G152" i="14"/>
  <c r="G167" i="14"/>
  <c r="G188" i="14"/>
  <c r="F209" i="14"/>
  <c r="G211" i="14"/>
  <c r="G229" i="14"/>
  <c r="G298" i="14"/>
  <c r="G300" i="14"/>
  <c r="G290" i="14"/>
  <c r="F19" i="14"/>
  <c r="F36" i="14"/>
  <c r="F49" i="14"/>
  <c r="F149" i="14"/>
  <c r="F167" i="14"/>
  <c r="G227" i="14"/>
  <c r="F229" i="14"/>
  <c r="G121" i="14"/>
  <c r="G217" i="14"/>
  <c r="G200" i="14"/>
  <c r="G160" i="14"/>
  <c r="G34" i="14"/>
  <c r="G102" i="14"/>
  <c r="G118" i="14"/>
  <c r="G177" i="14"/>
  <c r="G209" i="14"/>
  <c r="G288" i="14"/>
  <c r="G306" i="14"/>
  <c r="G180" i="14"/>
  <c r="G236" i="14"/>
  <c r="F12" i="14"/>
  <c r="G70" i="14"/>
  <c r="F96" i="14"/>
  <c r="G115" i="14"/>
  <c r="F143" i="14"/>
  <c r="G154" i="14"/>
  <c r="F171" i="14"/>
  <c r="G171" i="14"/>
  <c r="G284" i="14"/>
  <c r="F231" i="14"/>
  <c r="G231" i="14"/>
  <c r="E277" i="14"/>
  <c r="G278" i="14"/>
  <c r="F278" i="14"/>
  <c r="D312" i="14"/>
  <c r="D311" i="14" s="1"/>
  <c r="D310" i="14" s="1"/>
  <c r="G310" i="14" s="1"/>
  <c r="G313" i="14"/>
  <c r="F77" i="14"/>
  <c r="E194" i="14"/>
  <c r="G195" i="14"/>
  <c r="F213" i="14"/>
  <c r="G213" i="14"/>
  <c r="F249" i="14"/>
  <c r="G249" i="14"/>
  <c r="G19" i="14"/>
  <c r="G88" i="14"/>
  <c r="G247" i="14"/>
  <c r="G129" i="14"/>
  <c r="F152" i="14"/>
  <c r="E41" i="14"/>
  <c r="G42" i="14"/>
  <c r="E134" i="14"/>
  <c r="G135" i="14"/>
  <c r="F169" i="14"/>
  <c r="G169" i="14"/>
  <c r="D266" i="14"/>
  <c r="G266" i="14" s="1"/>
  <c r="G267" i="14"/>
  <c r="F53" i="14"/>
  <c r="F76" i="14"/>
  <c r="F147" i="14"/>
  <c r="F227" i="14"/>
  <c r="F245" i="14"/>
  <c r="F25" i="14"/>
  <c r="G12" i="14"/>
  <c r="G76" i="14"/>
  <c r="G128" i="14"/>
  <c r="G120" i="14"/>
  <c r="G143" i="14"/>
  <c r="G179" i="14"/>
  <c r="G216" i="14"/>
  <c r="G202" i="14"/>
  <c r="G245" i="14"/>
  <c r="G235" i="14"/>
  <c r="G281" i="14"/>
  <c r="G270" i="14"/>
  <c r="G289" i="14"/>
  <c r="F68" i="14"/>
  <c r="F90" i="14"/>
  <c r="G36" i="14"/>
  <c r="G127" i="14"/>
  <c r="G119" i="14"/>
  <c r="G149" i="14"/>
  <c r="G147" i="14"/>
  <c r="G178" i="14"/>
  <c r="G199" i="14"/>
  <c r="G197" i="14"/>
  <c r="F202" i="14"/>
  <c r="G219" i="14"/>
  <c r="G234" i="14"/>
  <c r="G263" i="14"/>
  <c r="G255" i="14"/>
  <c r="G269" i="14"/>
  <c r="G292" i="14"/>
  <c r="G285" i="14"/>
  <c r="G283" i="14"/>
  <c r="F59" i="14"/>
  <c r="F88" i="14"/>
  <c r="G77" i="14"/>
  <c r="G126" i="14"/>
  <c r="G122" i="14"/>
  <c r="G181" i="14"/>
  <c r="G201" i="14"/>
  <c r="G218" i="14"/>
  <c r="G237" i="14"/>
  <c r="G282" i="14"/>
  <c r="G268" i="14"/>
  <c r="G291" i="14"/>
  <c r="F285" i="14"/>
  <c r="G79" i="13"/>
  <c r="G27" i="13"/>
  <c r="G90" i="13"/>
  <c r="G7" i="13"/>
  <c r="G62" i="13"/>
  <c r="G38" i="13"/>
  <c r="G50" i="13"/>
  <c r="G74" i="13"/>
  <c r="G83" i="13"/>
  <c r="G52" i="13"/>
  <c r="G13" i="13"/>
  <c r="G30" i="13"/>
  <c r="G36" i="13"/>
  <c r="D56" i="11"/>
  <c r="D55" i="11" s="1"/>
  <c r="C7" i="11"/>
  <c r="E8" i="11"/>
  <c r="E17" i="11"/>
  <c r="D7" i="10"/>
  <c r="D33" i="10" s="1"/>
  <c r="E8" i="10"/>
  <c r="E7" i="10" s="1"/>
  <c r="E33" i="10" s="1"/>
  <c r="G31" i="15"/>
  <c r="G27" i="15"/>
  <c r="G19" i="15"/>
  <c r="G11" i="15"/>
  <c r="G7" i="15"/>
  <c r="G23" i="15"/>
  <c r="G35" i="15"/>
  <c r="G15" i="15"/>
  <c r="G37" i="15"/>
  <c r="G29" i="15"/>
  <c r="G25" i="15"/>
  <c r="G17" i="15"/>
  <c r="E39" i="15"/>
  <c r="D9" i="15"/>
  <c r="G9" i="15" s="1"/>
  <c r="D48" i="15"/>
  <c r="F10" i="9"/>
  <c r="E13" i="9"/>
  <c r="F22" i="9"/>
  <c r="C297" i="14"/>
  <c r="C296" i="14" s="1"/>
  <c r="G76" i="13"/>
  <c r="F71" i="13"/>
  <c r="G55" i="13"/>
  <c r="G47" i="13"/>
  <c r="G21" i="13"/>
  <c r="G91" i="13"/>
  <c r="G84" i="13"/>
  <c r="G80" i="13"/>
  <c r="G75" i="13"/>
  <c r="G31" i="13"/>
  <c r="G24" i="13"/>
  <c r="G20" i="13"/>
  <c r="G64" i="13"/>
  <c r="G51" i="13"/>
  <c r="G44" i="13"/>
  <c r="G37" i="13"/>
  <c r="G82" i="13"/>
  <c r="G78" i="13"/>
  <c r="G63" i="13"/>
  <c r="G28" i="13"/>
  <c r="G14" i="13"/>
  <c r="G9" i="13"/>
  <c r="F72" i="13"/>
  <c r="G43" i="13"/>
  <c r="G18" i="13"/>
  <c r="G8" i="13"/>
  <c r="G56" i="13"/>
  <c r="G48" i="13"/>
  <c r="G34" i="13"/>
  <c r="D87" i="14"/>
  <c r="D86" i="14" s="1"/>
  <c r="D85" i="14" s="1"/>
  <c r="D84" i="14" s="1"/>
  <c r="E110" i="14"/>
  <c r="D151" i="14"/>
  <c r="E87" i="14"/>
  <c r="E151" i="14"/>
  <c r="D244" i="14"/>
  <c r="D243" i="14" s="1"/>
  <c r="D242" i="14" s="1"/>
  <c r="D241" i="14" s="1"/>
  <c r="E142" i="14"/>
  <c r="E244" i="14"/>
  <c r="D166" i="14"/>
  <c r="D165" i="14" s="1"/>
  <c r="D164" i="14" s="1"/>
  <c r="D163" i="14" s="1"/>
  <c r="D162" i="14" s="1"/>
  <c r="D110" i="14"/>
  <c r="D109" i="14" s="1"/>
  <c r="D108" i="14" s="1"/>
  <c r="D107" i="14" s="1"/>
  <c r="D106" i="14" s="1"/>
  <c r="C142" i="14"/>
  <c r="E166" i="14"/>
  <c r="E11" i="14"/>
  <c r="E48" i="14"/>
  <c r="C208" i="14"/>
  <c r="C207" i="14" s="1"/>
  <c r="C206" i="14" s="1"/>
  <c r="C268" i="14"/>
  <c r="C267" i="14" s="1"/>
  <c r="D48" i="14"/>
  <c r="D47" i="14" s="1"/>
  <c r="D46" i="14" s="1"/>
  <c r="D45" i="14" s="1"/>
  <c r="E226" i="14"/>
  <c r="E297" i="14"/>
  <c r="D33" i="14"/>
  <c r="D32" i="14" s="1"/>
  <c r="D31" i="14" s="1"/>
  <c r="D30" i="14" s="1"/>
  <c r="E33" i="14"/>
  <c r="C95" i="14"/>
  <c r="C94" i="14" s="1"/>
  <c r="D11" i="14"/>
  <c r="D10" i="14" s="1"/>
  <c r="D9" i="14" s="1"/>
  <c r="D8" i="14" s="1"/>
  <c r="C110" i="14"/>
  <c r="E95" i="14"/>
  <c r="C128" i="14"/>
  <c r="E208" i="14"/>
  <c r="C310" i="14"/>
  <c r="C180" i="14"/>
  <c r="C179" i="14" s="1"/>
  <c r="C235" i="14"/>
  <c r="C234" i="14" s="1"/>
  <c r="C33" i="14"/>
  <c r="C32" i="14" s="1"/>
  <c r="C291" i="14"/>
  <c r="C91" i="13"/>
  <c r="C28" i="13"/>
  <c r="C88" i="13"/>
  <c r="C87" i="13" s="1"/>
  <c r="E12" i="13"/>
  <c r="D94" i="13"/>
  <c r="G94" i="13" s="1"/>
  <c r="C70" i="13"/>
  <c r="F70" i="13" s="1"/>
  <c r="D12" i="13"/>
  <c r="C18" i="13"/>
  <c r="C17" i="13" s="1"/>
  <c r="F17" i="13" s="1"/>
  <c r="E26" i="13"/>
  <c r="D68" i="13"/>
  <c r="D67" i="13" s="1"/>
  <c r="D66" i="13" s="1"/>
  <c r="D46" i="15"/>
  <c r="D60" i="15"/>
  <c r="E60" i="15"/>
  <c r="E74" i="15" s="1"/>
  <c r="C39" i="14"/>
  <c r="C121" i="14"/>
  <c r="D187" i="14"/>
  <c r="G187" i="14" s="1"/>
  <c r="D208" i="14"/>
  <c r="D207" i="14" s="1"/>
  <c r="D206" i="14" s="1"/>
  <c r="D205" i="14" s="1"/>
  <c r="D204" i="14" s="1"/>
  <c r="C11" i="14"/>
  <c r="F11" i="14" s="1"/>
  <c r="D41" i="14"/>
  <c r="C48" i="14"/>
  <c r="D134" i="14"/>
  <c r="D159" i="14"/>
  <c r="D158" i="14" s="1"/>
  <c r="D157" i="14" s="1"/>
  <c r="D156" i="14" s="1"/>
  <c r="G156" i="14" s="1"/>
  <c r="C192" i="14"/>
  <c r="C253" i="14"/>
  <c r="C261" i="14"/>
  <c r="C133" i="14"/>
  <c r="C87" i="14"/>
  <c r="F87" i="14" s="1"/>
  <c r="D95" i="14"/>
  <c r="D142" i="14"/>
  <c r="C151" i="14"/>
  <c r="C284" i="14"/>
  <c r="F284" i="14" s="1"/>
  <c r="C158" i="14"/>
  <c r="D226" i="14"/>
  <c r="D225" i="14" s="1"/>
  <c r="D224" i="14" s="1"/>
  <c r="D223" i="14" s="1"/>
  <c r="D222" i="14" s="1"/>
  <c r="C186" i="14"/>
  <c r="C201" i="14"/>
  <c r="F201" i="14" s="1"/>
  <c r="C218" i="14"/>
  <c r="C226" i="14"/>
  <c r="E258" i="14"/>
  <c r="D254" i="14"/>
  <c r="G254" i="14" s="1"/>
  <c r="C244" i="14"/>
  <c r="D262" i="14"/>
  <c r="G262" i="14" s="1"/>
  <c r="C276" i="14"/>
  <c r="D297" i="14"/>
  <c r="D296" i="14" s="1"/>
  <c r="D295" i="14" s="1"/>
  <c r="D294" i="14" s="1"/>
  <c r="C21" i="13"/>
  <c r="F21" i="13" s="1"/>
  <c r="E60" i="13"/>
  <c r="D72" i="13"/>
  <c r="D71" i="13" s="1"/>
  <c r="G71" i="13" s="1"/>
  <c r="C23" i="13"/>
  <c r="F23" i="13" s="1"/>
  <c r="C30" i="13"/>
  <c r="C48" i="13"/>
  <c r="D26" i="13"/>
  <c r="C56" i="13"/>
  <c r="C60" i="13"/>
  <c r="C68" i="13"/>
  <c r="E68" i="13"/>
  <c r="C44" i="13"/>
  <c r="F44" i="13" s="1"/>
  <c r="D60" i="13"/>
  <c r="D59" i="13" s="1"/>
  <c r="D58" i="13" s="1"/>
  <c r="E86" i="13"/>
  <c r="D30" i="9"/>
  <c r="E10" i="9"/>
  <c r="F48" i="14" l="1"/>
  <c r="G157" i="14"/>
  <c r="G159" i="14"/>
  <c r="E40" i="14"/>
  <c r="G41" i="14"/>
  <c r="E94" i="14"/>
  <c r="F95" i="14"/>
  <c r="G95" i="14"/>
  <c r="E32" i="14"/>
  <c r="F33" i="14"/>
  <c r="G33" i="14"/>
  <c r="E10" i="14"/>
  <c r="G11" i="14"/>
  <c r="E109" i="14"/>
  <c r="G110" i="14"/>
  <c r="G158" i="14"/>
  <c r="G312" i="14"/>
  <c r="E193" i="14"/>
  <c r="G194" i="14"/>
  <c r="E47" i="14"/>
  <c r="G48" i="14"/>
  <c r="G142" i="14"/>
  <c r="F142" i="14"/>
  <c r="D309" i="14"/>
  <c r="G309" i="14" s="1"/>
  <c r="E165" i="14"/>
  <c r="F166" i="14"/>
  <c r="G166" i="14"/>
  <c r="F151" i="14"/>
  <c r="G151" i="14"/>
  <c r="G311" i="14"/>
  <c r="E133" i="14"/>
  <c r="G134" i="14"/>
  <c r="E225" i="14"/>
  <c r="F226" i="14"/>
  <c r="G226" i="14"/>
  <c r="E207" i="14"/>
  <c r="F208" i="14"/>
  <c r="G208" i="14"/>
  <c r="E296" i="14"/>
  <c r="G297" i="14"/>
  <c r="E243" i="14"/>
  <c r="G244" i="14"/>
  <c r="F244" i="14"/>
  <c r="E86" i="14"/>
  <c r="G87" i="14"/>
  <c r="E276" i="14"/>
  <c r="F277" i="14"/>
  <c r="G277" i="14"/>
  <c r="F18" i="13"/>
  <c r="G72" i="13"/>
  <c r="E7" i="11"/>
  <c r="E66" i="11" s="1"/>
  <c r="C27" i="15"/>
  <c r="F27" i="15" s="1"/>
  <c r="C23" i="15"/>
  <c r="F23" i="15" s="1"/>
  <c r="E67" i="13"/>
  <c r="F68" i="13"/>
  <c r="G68" i="13"/>
  <c r="G12" i="13"/>
  <c r="E59" i="13"/>
  <c r="F60" i="13"/>
  <c r="G60" i="13"/>
  <c r="G26" i="13"/>
  <c r="E141" i="14"/>
  <c r="C266" i="14"/>
  <c r="C109" i="14"/>
  <c r="C141" i="14"/>
  <c r="C140" i="14" s="1"/>
  <c r="C290" i="14"/>
  <c r="C309" i="14"/>
  <c r="C127" i="14"/>
  <c r="C84" i="13"/>
  <c r="F84" i="13" s="1"/>
  <c r="D93" i="13"/>
  <c r="G93" i="13" s="1"/>
  <c r="C94" i="13"/>
  <c r="C80" i="13"/>
  <c r="F80" i="13" s="1"/>
  <c r="C64" i="13"/>
  <c r="C38" i="13"/>
  <c r="D33" i="15"/>
  <c r="G33" i="15" s="1"/>
  <c r="D13" i="15"/>
  <c r="G13" i="15" s="1"/>
  <c r="C21" i="15"/>
  <c r="F21" i="15" s="1"/>
  <c r="D68" i="15"/>
  <c r="D74" i="15" s="1"/>
  <c r="D21" i="15"/>
  <c r="G21" i="15" s="1"/>
  <c r="C13" i="15"/>
  <c r="F13" i="15" s="1"/>
  <c r="C275" i="14"/>
  <c r="C283" i="14"/>
  <c r="F283" i="14" s="1"/>
  <c r="C157" i="14"/>
  <c r="D141" i="14"/>
  <c r="D140" i="14" s="1"/>
  <c r="D139" i="14" s="1"/>
  <c r="D138" i="14" s="1"/>
  <c r="D94" i="14"/>
  <c r="D93" i="14" s="1"/>
  <c r="D92" i="14" s="1"/>
  <c r="D44" i="14" s="1"/>
  <c r="D40" i="14"/>
  <c r="D39" i="14" s="1"/>
  <c r="D38" i="14" s="1"/>
  <c r="C233" i="14"/>
  <c r="C120" i="14"/>
  <c r="C31" i="14"/>
  <c r="D261" i="14"/>
  <c r="C200" i="14"/>
  <c r="F200" i="14" s="1"/>
  <c r="C132" i="14"/>
  <c r="C252" i="14"/>
  <c r="C205" i="14"/>
  <c r="D133" i="14"/>
  <c r="D132" i="14" s="1"/>
  <c r="D131" i="14" s="1"/>
  <c r="D124" i="14" s="1"/>
  <c r="C10" i="14"/>
  <c r="C243" i="14"/>
  <c r="D253" i="14"/>
  <c r="C295" i="14"/>
  <c r="C225" i="14"/>
  <c r="C217" i="14"/>
  <c r="C185" i="14"/>
  <c r="C178" i="14"/>
  <c r="C86" i="14"/>
  <c r="C260" i="14"/>
  <c r="C191" i="14"/>
  <c r="D186" i="14"/>
  <c r="C93" i="14"/>
  <c r="C38" i="14"/>
  <c r="D88" i="13"/>
  <c r="C55" i="13"/>
  <c r="C20" i="13"/>
  <c r="F20" i="13" s="1"/>
  <c r="C52" i="13"/>
  <c r="C34" i="13"/>
  <c r="C76" i="13"/>
  <c r="D70" i="13"/>
  <c r="G70" i="13" s="1"/>
  <c r="C27" i="13"/>
  <c r="C14" i="13"/>
  <c r="F14" i="13" s="1"/>
  <c r="C90" i="13"/>
  <c r="C43" i="13"/>
  <c r="F43" i="13" s="1"/>
  <c r="C67" i="13"/>
  <c r="C59" i="13"/>
  <c r="C9" i="13"/>
  <c r="C47" i="13"/>
  <c r="F86" i="14" l="1"/>
  <c r="F10" i="14"/>
  <c r="D287" i="14"/>
  <c r="E242" i="14"/>
  <c r="F243" i="14"/>
  <c r="G243" i="14"/>
  <c r="E192" i="14"/>
  <c r="G193" i="14"/>
  <c r="E108" i="14"/>
  <c r="G109" i="14"/>
  <c r="E93" i="14"/>
  <c r="G94" i="14"/>
  <c r="F94" i="14"/>
  <c r="E140" i="14"/>
  <c r="F141" i="14"/>
  <c r="G141" i="14"/>
  <c r="E85" i="14"/>
  <c r="G86" i="14"/>
  <c r="E206" i="14"/>
  <c r="G207" i="14"/>
  <c r="F207" i="14"/>
  <c r="E224" i="14"/>
  <c r="G225" i="14"/>
  <c r="F225" i="14"/>
  <c r="E164" i="14"/>
  <c r="F165" i="14"/>
  <c r="G165" i="14"/>
  <c r="E31" i="14"/>
  <c r="F32" i="14"/>
  <c r="G32" i="14"/>
  <c r="E275" i="14"/>
  <c r="G276" i="14"/>
  <c r="F276" i="14"/>
  <c r="E132" i="14"/>
  <c r="G133" i="14"/>
  <c r="D185" i="14"/>
  <c r="G186" i="14"/>
  <c r="D252" i="14"/>
  <c r="G253" i="14"/>
  <c r="D260" i="14"/>
  <c r="G261" i="14"/>
  <c r="E295" i="14"/>
  <c r="G296" i="14"/>
  <c r="E46" i="14"/>
  <c r="G47" i="14"/>
  <c r="E9" i="14"/>
  <c r="G10" i="14"/>
  <c r="E39" i="14"/>
  <c r="G40" i="14"/>
  <c r="E58" i="13"/>
  <c r="F59" i="13"/>
  <c r="G59" i="13"/>
  <c r="D87" i="13"/>
  <c r="G87" i="13" s="1"/>
  <c r="G88" i="13"/>
  <c r="E66" i="13"/>
  <c r="G67" i="13"/>
  <c r="F67" i="13"/>
  <c r="C126" i="14"/>
  <c r="C289" i="14"/>
  <c r="C108" i="14"/>
  <c r="C83" i="13"/>
  <c r="C93" i="13"/>
  <c r="C63" i="13"/>
  <c r="C79" i="13"/>
  <c r="F79" i="13" s="1"/>
  <c r="C17" i="15"/>
  <c r="F17" i="15" s="1"/>
  <c r="C33" i="15"/>
  <c r="F33" i="15" s="1"/>
  <c r="D39" i="15"/>
  <c r="G39" i="15" s="1"/>
  <c r="C35" i="15"/>
  <c r="F35" i="15" s="1"/>
  <c r="C9" i="15"/>
  <c r="F9" i="15" s="1"/>
  <c r="C19" i="15"/>
  <c r="C25" i="15"/>
  <c r="F25" i="15" s="1"/>
  <c r="C11" i="15"/>
  <c r="C85" i="14"/>
  <c r="F85" i="14" s="1"/>
  <c r="C294" i="14"/>
  <c r="C242" i="14"/>
  <c r="C199" i="14"/>
  <c r="F199" i="14" s="1"/>
  <c r="C131" i="14"/>
  <c r="C119" i="14"/>
  <c r="C259" i="14"/>
  <c r="C216" i="14"/>
  <c r="C282" i="14"/>
  <c r="F282" i="14" s="1"/>
  <c r="C184" i="14"/>
  <c r="C224" i="14"/>
  <c r="C9" i="14"/>
  <c r="C156" i="14"/>
  <c r="C92" i="14"/>
  <c r="C177" i="14"/>
  <c r="C162" i="14" s="1"/>
  <c r="D7" i="14"/>
  <c r="C251" i="14"/>
  <c r="C30" i="14"/>
  <c r="C139" i="14"/>
  <c r="C274" i="14"/>
  <c r="C46" i="13"/>
  <c r="C58" i="13"/>
  <c r="C66" i="13"/>
  <c r="C8" i="13"/>
  <c r="C42" i="13"/>
  <c r="C75" i="13"/>
  <c r="C54" i="13"/>
  <c r="C13" i="13"/>
  <c r="F13" i="13" s="1"/>
  <c r="C33" i="13"/>
  <c r="C51" i="13"/>
  <c r="F9" i="14" l="1"/>
  <c r="E191" i="14"/>
  <c r="G192" i="14"/>
  <c r="E8" i="14"/>
  <c r="G9" i="14"/>
  <c r="E294" i="14"/>
  <c r="G295" i="14"/>
  <c r="D251" i="14"/>
  <c r="G252" i="14"/>
  <c r="E131" i="14"/>
  <c r="G132" i="14"/>
  <c r="E223" i="14"/>
  <c r="F224" i="14"/>
  <c r="G224" i="14"/>
  <c r="E139" i="14"/>
  <c r="G140" i="14"/>
  <c r="F140" i="14"/>
  <c r="E274" i="14"/>
  <c r="F275" i="14"/>
  <c r="G275" i="14"/>
  <c r="E205" i="14"/>
  <c r="F206" i="14"/>
  <c r="G206" i="14"/>
  <c r="E92" i="14"/>
  <c r="F93" i="14"/>
  <c r="G93" i="14"/>
  <c r="E163" i="14"/>
  <c r="F164" i="14"/>
  <c r="G164" i="14"/>
  <c r="E84" i="14"/>
  <c r="G84" i="14" s="1"/>
  <c r="G85" i="14"/>
  <c r="E107" i="14"/>
  <c r="G108" i="14"/>
  <c r="E38" i="14"/>
  <c r="G38" i="14" s="1"/>
  <c r="G39" i="14"/>
  <c r="E45" i="14"/>
  <c r="G46" i="14"/>
  <c r="D259" i="14"/>
  <c r="G260" i="14"/>
  <c r="D184" i="14"/>
  <c r="G185" i="14"/>
  <c r="E30" i="14"/>
  <c r="F31" i="14"/>
  <c r="G31" i="14"/>
  <c r="E241" i="14"/>
  <c r="G242" i="14"/>
  <c r="F242" i="14"/>
  <c r="F42" i="13"/>
  <c r="C96" i="13"/>
  <c r="D86" i="13"/>
  <c r="G86" i="13" s="1"/>
  <c r="C31" i="15"/>
  <c r="C82" i="13"/>
  <c r="F82" i="13" s="1"/>
  <c r="F83" i="13"/>
  <c r="F66" i="13"/>
  <c r="G66" i="13"/>
  <c r="F58" i="13"/>
  <c r="G58" i="13"/>
  <c r="E96" i="13"/>
  <c r="C288" i="14"/>
  <c r="C107" i="14"/>
  <c r="C125" i="14"/>
  <c r="C86" i="13"/>
  <c r="C78" i="13"/>
  <c r="F78" i="13" s="1"/>
  <c r="C62" i="13"/>
  <c r="C7" i="15"/>
  <c r="F7" i="15" s="1"/>
  <c r="C15" i="15"/>
  <c r="F15" i="15" s="1"/>
  <c r="C29" i="15"/>
  <c r="F29" i="15" s="1"/>
  <c r="C37" i="15"/>
  <c r="C68" i="15"/>
  <c r="C281" i="14"/>
  <c r="F281" i="14" s="1"/>
  <c r="C215" i="14"/>
  <c r="C190" i="14"/>
  <c r="C198" i="14"/>
  <c r="F198" i="14" s="1"/>
  <c r="C223" i="14"/>
  <c r="C8" i="14"/>
  <c r="C118" i="14"/>
  <c r="C241" i="14"/>
  <c r="C84" i="14"/>
  <c r="C50" i="13"/>
  <c r="F12" i="13"/>
  <c r="C74" i="13"/>
  <c r="C26" i="13"/>
  <c r="C7" i="13"/>
  <c r="F8" i="14" l="1"/>
  <c r="F84" i="14"/>
  <c r="C82" i="14"/>
  <c r="E240" i="14"/>
  <c r="F241" i="14"/>
  <c r="G241" i="14"/>
  <c r="D183" i="14"/>
  <c r="G184" i="14"/>
  <c r="G45" i="14"/>
  <c r="E44" i="14"/>
  <c r="G44" i="14" s="1"/>
  <c r="E106" i="14"/>
  <c r="G106" i="14" s="1"/>
  <c r="G107" i="14"/>
  <c r="G92" i="14"/>
  <c r="F92" i="14"/>
  <c r="E222" i="14"/>
  <c r="F223" i="14"/>
  <c r="G223" i="14"/>
  <c r="D240" i="14"/>
  <c r="G251" i="14"/>
  <c r="G8" i="14"/>
  <c r="E7" i="14"/>
  <c r="G7" i="14" s="1"/>
  <c r="E162" i="14"/>
  <c r="G163" i="14"/>
  <c r="F163" i="14"/>
  <c r="E138" i="14"/>
  <c r="F139" i="14"/>
  <c r="G139" i="14"/>
  <c r="E204" i="14"/>
  <c r="G205" i="14"/>
  <c r="F205" i="14"/>
  <c r="F30" i="14"/>
  <c r="G30" i="14"/>
  <c r="D258" i="14"/>
  <c r="G258" i="14" s="1"/>
  <c r="G259" i="14"/>
  <c r="E273" i="14"/>
  <c r="G274" i="14"/>
  <c r="F274" i="14"/>
  <c r="G131" i="14"/>
  <c r="E124" i="14"/>
  <c r="G124" i="14" s="1"/>
  <c r="E287" i="14"/>
  <c r="G287" i="14" s="1"/>
  <c r="G294" i="14"/>
  <c r="E190" i="14"/>
  <c r="G190" i="14" s="1"/>
  <c r="G191" i="14"/>
  <c r="D96" i="13"/>
  <c r="G96" i="13" s="1"/>
  <c r="F96" i="13"/>
  <c r="C124" i="14"/>
  <c r="C62" i="15"/>
  <c r="F62" i="15" s="1"/>
  <c r="C39" i="15"/>
  <c r="F39" i="15" s="1"/>
  <c r="F44" i="15"/>
  <c r="C72" i="15"/>
  <c r="C273" i="14"/>
  <c r="C287" i="14"/>
  <c r="C183" i="14"/>
  <c r="C138" i="14"/>
  <c r="C258" i="14"/>
  <c r="F82" i="14" l="1"/>
  <c r="C81" i="14"/>
  <c r="F162" i="14"/>
  <c r="G162" i="14"/>
  <c r="G183" i="14"/>
  <c r="D317" i="14"/>
  <c r="E317" i="14"/>
  <c r="G138" i="14"/>
  <c r="F138" i="14"/>
  <c r="G222" i="14"/>
  <c r="F273" i="14"/>
  <c r="G273" i="14"/>
  <c r="G204" i="14"/>
  <c r="G240" i="14"/>
  <c r="C54" i="15"/>
  <c r="C52" i="15"/>
  <c r="F52" i="15" s="1"/>
  <c r="C60" i="15"/>
  <c r="F60" i="15" s="1"/>
  <c r="C58" i="15"/>
  <c r="F58" i="15" s="1"/>
  <c r="C70" i="15"/>
  <c r="C204" i="14"/>
  <c r="F204" i="14" s="1"/>
  <c r="C197" i="14"/>
  <c r="F197" i="14" s="1"/>
  <c r="C240" i="14"/>
  <c r="F240" i="14" s="1"/>
  <c r="C106" i="14"/>
  <c r="C222" i="14"/>
  <c r="F222" i="14" s="1"/>
  <c r="C7" i="14"/>
  <c r="C280" i="14"/>
  <c r="F280" i="14" s="1"/>
  <c r="F81" i="14" l="1"/>
  <c r="C47" i="14"/>
  <c r="G317" i="14"/>
  <c r="C48" i="15"/>
  <c r="C66" i="15"/>
  <c r="C50" i="15"/>
  <c r="F50" i="15" s="1"/>
  <c r="C64" i="15"/>
  <c r="F64" i="15" s="1"/>
  <c r="C42" i="15"/>
  <c r="F42" i="15" s="1"/>
  <c r="C56" i="15"/>
  <c r="F47" i="14" l="1"/>
  <c r="C46" i="14"/>
  <c r="C74" i="15"/>
  <c r="F74" i="15" s="1"/>
  <c r="F46" i="14" l="1"/>
  <c r="C45" i="14"/>
  <c r="F45" i="14" l="1"/>
  <c r="F44" i="14" l="1"/>
  <c r="F317" i="14"/>
</calcChain>
</file>

<file path=xl/sharedStrings.xml><?xml version="1.0" encoding="utf-8"?>
<sst xmlns="http://schemas.openxmlformats.org/spreadsheetml/2006/main" count="1155" uniqueCount="297">
  <si>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</si>
  <si>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</si>
  <si>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</si>
  <si>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</si>
  <si>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</si>
  <si>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</si>
  <si>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</si>
  <si>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RAZLIKA PRIMITAKA I IZDATAKA (8 - 5)</t>
  </si>
  <si>
    <t>Neto financiranje: (8 - 5) + Donos - Prijenos</t>
  </si>
  <si>
    <t xml:space="preserve">VIŠAK/MANJAK + NETO FINANCIRANJE </t>
  </si>
  <si>
    <t>8 Primici od financijske imovine i zaduživanja</t>
  </si>
  <si>
    <t>5 Izdaci za financijsku imovinu i otplate zajmova</t>
  </si>
  <si>
    <t>PRIJENOS SREDSTAVA U SLJEDEĆE RAZDOBLJE/GODINU</t>
  </si>
  <si>
    <t>PRIJENOS SREDSTAVA IZ PRETHODNE GODINE</t>
  </si>
  <si>
    <t>B. SAŽETAK  RAČUNA FINANCIRANJA</t>
  </si>
  <si>
    <t>Brojčana oznaka i naziv</t>
  </si>
  <si>
    <t>1</t>
  </si>
  <si>
    <t>IZVRŠENJE FINANCIJSKOG PLANA PRORAČUNSKOG KORISNIKA DRŽAVNOG PRORAČUNA ZA 2025. GODINU</t>
  </si>
  <si>
    <t>I. OPĆI DIO</t>
  </si>
  <si>
    <t>I-IZVR-PKO-S</t>
  </si>
  <si>
    <t>Glazbena škola Josipa Runjanina Vinkovci</t>
  </si>
  <si>
    <t>Datum ispisa: 23.01.2026. 14:12:42</t>
  </si>
  <si>
    <t>Rashodi proračuna treća promjena</t>
  </si>
  <si>
    <t>SAŽETAK  RAČUNA PRIHODA I RASHODA I RAČUNA FINANCIRANJA</t>
  </si>
  <si>
    <t>Verzija plana: R3 Rashodi proračuna treća promjena.  Plan prihoda: P3 Prihodi proračuna treća promjena.  Datum: do 31.12.2025.  Od mjeseca: 1.  Bez završnih knjiženja.  Bez zaključnih stanja.  Godina: 2025. I-IZVR-PKO-S</t>
  </si>
  <si>
    <t>A. SAŽETAK  RAČUNA PRIHODA I RASHODA</t>
  </si>
  <si>
    <t>Ostvarenje /
Izvršenje
01.-12.2024.</t>
  </si>
  <si>
    <t>Rebalans_x000D_
2025.</t>
  </si>
  <si>
    <t>Ostvarenje /
Izvršenje
01.-12.2025.</t>
  </si>
  <si>
    <t>Indeks
izvršenja
01.-12.2024.</t>
  </si>
  <si>
    <t>Indeks
izvršenja
01.-12.2025.</t>
  </si>
  <si>
    <t>Verzija plana: R3 Rashodi proračuna treća promjena.  Plan prihoda: P3 Prihodi proračuna treća promjena.  Datum: do 31.12.2025.  Od mjeseca: 1.  Bez završnih knjiženja.  Bez zaključnih stanja.  Godina: 2025. I-12</t>
  </si>
  <si>
    <t>RAČUN PRIHODA I RASHODA PO EKONOMSKOJ KLASIFIKACIJI</t>
  </si>
  <si>
    <t>Izvršenje 2024.</t>
  </si>
  <si>
    <t>Proračun 2025.</t>
  </si>
  <si>
    <t>Izvršenje 2025.</t>
  </si>
  <si>
    <t>Indeks izvršenje / izvršenje prethodne godine</t>
  </si>
  <si>
    <t>Indeks izvršenje /tekući plan</t>
  </si>
  <si>
    <t>6</t>
  </si>
  <si>
    <t>Prihodi poslovanja</t>
  </si>
  <si>
    <t>63</t>
  </si>
  <si>
    <t>Pomoći iz inozemstva i od subjekata unutar općeg proračuna</t>
  </si>
  <si>
    <t>64</t>
  </si>
  <si>
    <t>Prihodi od imovine</t>
  </si>
  <si>
    <t>65</t>
  </si>
  <si>
    <t>Prihodi od upravnih i admin. pristojbi, pristojbi po posebn.propisima i naknada</t>
  </si>
  <si>
    <t>66</t>
  </si>
  <si>
    <t>Prihodi od prodaje proizvoda i robe te pruženih usluga i prihodi od donacija</t>
  </si>
  <si>
    <t>67</t>
  </si>
  <si>
    <t>Prihodi iz nadležnog proračuna i od HZZO-a temeljem ugovornih obveza</t>
  </si>
  <si>
    <t>68</t>
  </si>
  <si>
    <t>Kazne, upravne mjere i ostali prihodi</t>
  </si>
  <si>
    <t>UKUPNO PRIHODI</t>
  </si>
  <si>
    <t>3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</si>
  <si>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</si>
  <si>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</si>
  <si>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</si>
  <si>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</si>
  <si>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</si>
  <si>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</si>
  <si>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</si>
  <si>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37</t>
  </si>
  <si>
    <t>Naknade građanima i kućanstvima na temelju osiguranja i druge naknade</t>
  </si>
  <si>
    <t>4</t>
  </si>
  <si>
    <t>Rashodi za nabavu nefinancijske imovine</t>
  </si>
  <si>
    <t>42</t>
  </si>
  <si>
    <t>Rashodi za nabavu proizvedene dugotrajne imovine</t>
  </si>
  <si>
    <t>UKUPNO RASHODI:</t>
  </si>
  <si>
    <t>Verzija plana: R3 Rashodi proračuna treća promjena.  Plan prihoda: P3 Prihodi proračuna treća promjena.  Datum: do 31.12.2025.  Od mjeseca: 1.  Bez završnih knjiženja.  Bez zaključnih stanja.  Godina: 2025. I-27</t>
  </si>
  <si>
    <t>RAČUN PRIHODA I RASHODA PO FUNKCIJSKOJ KLASIFIKACIJI</t>
  </si>
  <si>
    <t>Verzija plana: R3 Rashodi proračuna treća promjena.  Plan prihoda: P3 Prihodi proračuna treća promjena.  Datum: do 31.12.2025.  Od mjeseca: 1.  Bez završnih knjiženja.  Bez zaključnih stanja.  Godina: 2025. I-26</t>
  </si>
  <si>
    <t>RAČUN PRIHODA I RASHODA PO PROGRAMSKOJ KLASIFIKACIJI</t>
  </si>
  <si>
    <t>Gradski proračun-decentralizirana sredstva</t>
  </si>
  <si>
    <t>671</t>
  </si>
  <si>
    <t>Prihodi iz nadležnog proračuna za financiranje redovne djelatnosti prorač. kor.</t>
  </si>
  <si>
    <t>6711</t>
  </si>
  <si>
    <t>Prihodi iz nadležnog proračuna za financiranje rashoda poslovanja</t>
  </si>
  <si>
    <t>6712</t>
  </si>
  <si>
    <t>Prihodi iz nadležnog proračuna za fin. rashoda za nabavu nefinac. imovine</t>
  </si>
  <si>
    <t>Vlastiti prihodi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</si>
  <si>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</si>
  <si>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</si>
  <si>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</si>
  <si>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</si>
  <si>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</si>
  <si>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</si>
  <si>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652</t>
  </si>
  <si>
    <t>Prihodi po posebnim propisima</t>
  </si>
  <si>
    <t>6526</t>
  </si>
  <si>
    <t>Ostali nespomenuti prihodi</t>
  </si>
  <si>
    <t>661</t>
  </si>
  <si>
    <t>Prihodi od prodaje proizvoda i robe te pruženih usluga</t>
  </si>
  <si>
    <t>6615</t>
  </si>
  <si>
    <t>Prihodi od pruženih usluga</t>
  </si>
  <si>
    <t>683</t>
  </si>
  <si>
    <t>Ostali prihodi</t>
  </si>
  <si>
    <t>6831</t>
  </si>
  <si>
    <t>311</t>
  </si>
  <si>
    <t>Vlastiti prihodi-Drenovci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</si>
  <si>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</si>
  <si>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</si>
  <si>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</si>
  <si>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</si>
  <si>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Vukovarsko-srijemska županija</t>
  </si>
  <si>
    <t>Ministarstvo znanosti i obrazovanja-plaće i naknade</t>
  </si>
  <si>
    <t>Gradski proračun</t>
  </si>
  <si>
    <t>Ministarstvo znanosti i obrazovanja-lektira</t>
  </si>
  <si>
    <t>6362</t>
  </si>
  <si>
    <t>Kapitalne pomoći proračunskim korisnicima iz proračuna koji im nije nadležan</t>
  </si>
  <si>
    <t>Donacije-trgovačkih društava</t>
  </si>
  <si>
    <t>663</t>
  </si>
  <si>
    <t>Donacije od pr.i fiz.os.izvan općeg pror.te povrat don.i kapit.pom.po protes.jam</t>
  </si>
  <si>
    <t>6631</t>
  </si>
  <si>
    <t>Tekuće donacije</t>
  </si>
  <si>
    <t>Ministarstvo znanosti i obrazovanja-ostalo</t>
  </si>
  <si>
    <t>Gradski proračun-asistenti u nastavi</t>
  </si>
  <si>
    <t>Državni proračun-asistenti u nastavi</t>
  </si>
  <si>
    <t>639</t>
  </si>
  <si>
    <t>Prijenosi između proračunskih korisnika istog proračuna</t>
  </si>
  <si>
    <t>6393</t>
  </si>
  <si>
    <t>Tekući prijenosi između prorač. kor. istog prorač. temeljem prijenosa EU sred.</t>
  </si>
  <si>
    <t>Europski proračun-asistenti u nastavi</t>
  </si>
  <si>
    <t>Ministarstvo znanosti i obrazovanja-seminari i dodatno</t>
  </si>
  <si>
    <t>Europski proračun-shema voća</t>
  </si>
  <si>
    <t>Državni proračun-shema voća</t>
  </si>
  <si>
    <t>Natjecanje Krežma</t>
  </si>
  <si>
    <t>2</t>
  </si>
  <si>
    <t>OPĆI POSLOVI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</si>
  <si>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</si>
  <si>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</si>
  <si>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</si>
  <si>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</si>
  <si>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</si>
  <si>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</si>
  <si>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</si>
  <si>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</si>
  <si>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</si>
  <si>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</si>
  <si>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</si>
  <si>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</si>
  <si>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</si>
  <si>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</si>
  <si>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323</t>
  </si>
  <si>
    <t>Rashodi za usluge</t>
  </si>
  <si>
    <t>3231</t>
  </si>
  <si>
    <t>Usluge telefona, interneta, pošte i prijevoza</t>
  </si>
  <si>
    <t>3233</t>
  </si>
  <si>
    <t>Usluge promidžbe i informiranja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</si>
  <si>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</si>
  <si>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</si>
  <si>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</si>
  <si>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</si>
  <si>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</si>
  <si>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</si>
  <si>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</si>
  <si>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</si>
  <si>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</si>
  <si>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</si>
  <si>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</si>
  <si>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3293</t>
  </si>
  <si>
    <t>Reprezentacija</t>
  </si>
  <si>
    <t>3299</t>
  </si>
  <si>
    <t>TEKUĆE I INVESTICIJSKO ODRŽAVANJE</t>
  </si>
  <si>
    <t>3224</t>
  </si>
  <si>
    <t>Materijal i dijelovi za tekuće i investicijsko održavanje</t>
  </si>
  <si>
    <t>3232</t>
  </si>
  <si>
    <t>Usluge tekućeg i investicijskog održavanja</t>
  </si>
  <si>
    <t>KAPITALNA ULAGANJA</t>
  </si>
  <si>
    <t>422</t>
  </si>
  <si>
    <t>Postrojenja i oprema</t>
  </si>
  <si>
    <t>4223</t>
  </si>
  <si>
    <t>Oprema za održavanje i zaštitu</t>
  </si>
  <si>
    <t>3222</t>
  </si>
  <si>
    <t>Materijal i sirovine</t>
  </si>
  <si>
    <t>3225</t>
  </si>
  <si>
    <t>Sitni inventar i autogume</t>
  </si>
  <si>
    <t>3227</t>
  </si>
  <si>
    <t>Službena, radna i zaštitna odjeća i obuća</t>
  </si>
  <si>
    <t>3234</t>
  </si>
  <si>
    <t>Komunalne usluge</t>
  </si>
  <si>
    <t>3235</t>
  </si>
  <si>
    <t>Zakupnine i najamnine</t>
  </si>
  <si>
    <t>3236</t>
  </si>
  <si>
    <t>Zdravstvene i veterinarske usluge</t>
  </si>
  <si>
    <t>3292</t>
  </si>
  <si>
    <t>Premije osiguranja</t>
  </si>
  <si>
    <t>3294</t>
  </si>
  <si>
    <t>Članarine i norme</t>
  </si>
  <si>
    <t>3295</t>
  </si>
  <si>
    <t>Pristojbe i naknade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</si>
  <si>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</si>
  <si>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</si>
  <si>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</si>
  <si>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</si>
  <si>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</si>
  <si>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</si>
  <si>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</si>
  <si>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</si>
  <si>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4221</t>
  </si>
  <si>
    <t>Uredska oprema i namještaj</t>
  </si>
  <si>
    <t>4222</t>
  </si>
  <si>
    <t>Komunikacijska oprema</t>
  </si>
  <si>
    <t>4226</t>
  </si>
  <si>
    <t>Sportska i glazbena oprema</t>
  </si>
  <si>
    <t>4227</t>
  </si>
  <si>
    <t>Uređaji, strojevi i oprema za ostale namjene</t>
  </si>
  <si>
    <t>424</t>
  </si>
  <si>
    <t>Knjige, umjetnička djela i ostale izložbene vrijednosti</t>
  </si>
  <si>
    <t>4241</t>
  </si>
  <si>
    <t>Knjige</t>
  </si>
  <si>
    <t>426</t>
  </si>
  <si>
    <t>Nematerijalna proizvedena imovina</t>
  </si>
  <si>
    <t>4262</t>
  </si>
  <si>
    <t>Ulaganja u računalne programe</t>
  </si>
  <si>
    <t>STRUČNO, ADMINISTRATIVNO I TEHNIČKO OSOBLJE</t>
  </si>
  <si>
    <t>312</t>
  </si>
  <si>
    <t>Ostali rashodi za zaposlene</t>
  </si>
  <si>
    <t>3121</t>
  </si>
  <si>
    <t>Plaće (Bruto)</t>
  </si>
  <si>
    <t>3111</t>
  </si>
  <si>
    <t>Plaće za redovan rad</t>
  </si>
  <si>
    <t>3113</t>
  </si>
  <si>
    <t>Plaće za prekovremeni rad</t>
  </si>
  <si>
    <t>3114</t>
  </si>
  <si>
    <t>Plaće za posebne uvjete rada</t>
  </si>
  <si>
    <t>313</t>
  </si>
  <si>
    <t>Doprinosi na plaće</t>
  </si>
  <si>
    <t>3132</t>
  </si>
  <si>
    <t>Doprinosi za obvezno zdravstveno osiguranje</t>
  </si>
  <si>
    <t>372</t>
  </si>
  <si>
    <t>Ostale naknade građanima i kućanstvima iz proračuna</t>
  </si>
  <si>
    <t>3721</t>
  </si>
  <si>
    <t>Naknade građanima i kućanstvima u novcu</t>
  </si>
  <si>
    <t>Verzija plana: R3 Rashodi proračuna treća promjena.  Plan prihoda: P3 Prihodi proračuna treća promjena.  Datum: do 31.12.2025.  Od mjeseca: 1.  Bez završnih knjiženja.  Bez zaključnih stanja.  Godina: 2025. I-15</t>
  </si>
  <si>
    <t>RAČUN PRIHODA I RASHODA PO IZVORIMA</t>
  </si>
  <si>
    <t>Verzija plana: R3 Rashodi proračuna treća promjena.  Plan prihoda: P3 Prihodi proračuna treća promjena.  Datum: do 31.12.2025.  Od mjeseca: 1.  Bez završnih knjiženja.  Bez zaključnih stanja.  Godina: 2025. I-17</t>
  </si>
  <si>
    <t>RAČUN PRIHODA I RASHODA PO ORGANIZACIJSKOJ KLASIFIKACIJI</t>
  </si>
  <si>
    <t>B. RAČUN FINANCIRANJA</t>
  </si>
  <si>
    <t>PRIMICI I IZDACI PREMA EKONOMSKOJ KLASIFIKACIJI</t>
  </si>
  <si>
    <t>Razred</t>
  </si>
  <si>
    <t>Skupina</t>
  </si>
  <si>
    <t>Izvor</t>
  </si>
  <si>
    <t xml:space="preserve">Naziv </t>
  </si>
  <si>
    <t>Izvršenje prethodne godine</t>
  </si>
  <si>
    <t>Plan tekuće godine</t>
  </si>
  <si>
    <t xml:space="preserve">Izvršenje tekuće godine </t>
  </si>
  <si>
    <t>Indeks</t>
  </si>
  <si>
    <t>5=4/2*100</t>
  </si>
  <si>
    <t>6=4/3*100</t>
  </si>
  <si>
    <t>Primici od financijske imovine i zaduživanja</t>
  </si>
  <si>
    <t>Primici od zaduživanja</t>
  </si>
  <si>
    <t>842</t>
  </si>
  <si>
    <t>Primljeni krediti i zajmovi od kreditnih i ostalih financijskih institucija u javnom sektoru</t>
  </si>
  <si>
    <t>Primljeni krediti od kreditnih institucija u javnom sektoru</t>
  </si>
  <si>
    <t>Namjenski primici od zaduživanja</t>
  </si>
  <si>
    <t>Izdaci za financijsku imovinu i otplate zajmova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</si>
  <si>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</si>
  <si>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</si>
  <si>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</si>
  <si>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</si>
  <si>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</si>
  <si>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Više srednjoškolsko obrazovanje</t>
  </si>
  <si>
    <t>1.2.1.</t>
  </si>
  <si>
    <t>3.1.1.</t>
  </si>
  <si>
    <t>5.2.1.</t>
  </si>
  <si>
    <t>5.1.1.</t>
  </si>
  <si>
    <t>1.1.2.</t>
  </si>
  <si>
    <t>6.1.1.</t>
  </si>
  <si>
    <t>5.1.3.</t>
  </si>
  <si>
    <t>5.8.3.</t>
  </si>
  <si>
    <t>5.3.1.</t>
  </si>
  <si>
    <t>6.1.1.  5.1.1.</t>
  </si>
  <si>
    <t>6.1.1.     5.1.1.</t>
  </si>
  <si>
    <t>6.1.1./5.1.1.</t>
  </si>
  <si>
    <t>VIŠAK/MANJAK IZ PRETHODNE(IH) GODINA KOJI ĆE SE RASPOREDITI/POKRITI</t>
  </si>
  <si>
    <t>5.1.1.   6.1.1.</t>
  </si>
  <si>
    <t>1.2.</t>
  </si>
  <si>
    <t>3.1.</t>
  </si>
  <si>
    <t>5.2.</t>
  </si>
  <si>
    <t>5.1.</t>
  </si>
  <si>
    <t>1.1.</t>
  </si>
  <si>
    <t>5.3.</t>
  </si>
  <si>
    <t>6.1.</t>
  </si>
  <si>
    <t>5.8.</t>
  </si>
  <si>
    <t>5.1. 6.1.</t>
  </si>
  <si>
    <t>Tekući prijenosi između proračunskih korisnika istog proračuna EU sredstva</t>
  </si>
  <si>
    <t>Prihodi od prodaje proizvodai robe te pruženih usluga</t>
  </si>
  <si>
    <t>Donacije od pravnih i fizičkih osoba, i subjekata izvan općeg proračuna</t>
  </si>
  <si>
    <t>Prihodi iz nadležnog proračuna za financiranje redovne djelatnosti</t>
  </si>
  <si>
    <t>Prihodi iz nadležnog proračuna za financiranje rashoda za nabavu nef.imovine</t>
  </si>
  <si>
    <t>Plaće (bruto)</t>
  </si>
  <si>
    <t>Naknade za prijevoz, rad na terenu i odvojeni život</t>
  </si>
  <si>
    <t>Naknade troškova osobama izvan radnoga odnosa</t>
  </si>
  <si>
    <t>Komulnalne usluge</t>
  </si>
  <si>
    <t>Nagrade građanima i kućanstvima u novcu</t>
  </si>
  <si>
    <t>Naknade građanima i kućanstvima</t>
  </si>
  <si>
    <t>Usluge telefona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</si>
</sst>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00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0.14993743705557422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20" fillId="0" borderId="0"/>
  </cellStyleXfs>
  <cellXfs count="370">
    <xf numFmtId="0" fontId="0" fillId="0" borderId="0" xfId="0"/>
    <xf numFmtId="0" fontId="1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quotePrefix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0" fontId="7" fillId="0" borderId="0" xfId="0" applyNumberFormat="1" applyFont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/>
    </xf>
    <xf numFmtId="10" fontId="7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/>
    <xf numFmtId="0" fontId="14" fillId="0" borderId="0" xfId="0" applyFont="1"/>
    <xf numFmtId="0" fontId="17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4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1" fillId="0" borderId="0" xfId="0" applyFont="1"/>
    <xf numFmtId="0" fontId="18" fillId="9" borderId="2" xfId="4" applyFont="1" applyFill="1" applyBorder="1" applyAlignment="1">
      <alignment horizontal="center" vertical="center" wrapText="1"/>
    </xf>
    <xf numFmtId="0" fontId="19" fillId="9" borderId="2" xfId="4" applyFont="1" applyFill="1" applyBorder="1" applyAlignment="1">
      <alignment horizontal="center" vertical="center" wrapText="1"/>
    </xf>
    <xf numFmtId="0" fontId="18" fillId="10" borderId="2" xfId="4" applyFont="1" applyFill="1" applyBorder="1" applyAlignment="1">
      <alignment horizontal="center" vertical="center" wrapText="1"/>
    </xf>
    <xf numFmtId="0" fontId="18" fillId="10" borderId="2" xfId="4" applyFont="1" applyFill="1" applyBorder="1" applyAlignment="1">
      <alignment horizontal="left" vertical="center" wrapText="1"/>
    </xf>
    <xf numFmtId="4" fontId="18" fillId="10" borderId="2" xfId="4" applyNumberFormat="1" applyFont="1" applyFill="1" applyBorder="1" applyAlignment="1">
      <alignment horizontal="right" vertical="center" wrapText="1"/>
    </xf>
    <xf numFmtId="9" fontId="18" fillId="10" borderId="2" xfId="4" applyNumberFormat="1" applyFont="1" applyFill="1" applyBorder="1" applyAlignment="1">
      <alignment horizontal="right" vertical="center"/>
    </xf>
    <xf numFmtId="0" fontId="1" fillId="9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left" vertical="center" wrapText="1"/>
    </xf>
    <xf numFmtId="4" fontId="1" fillId="11" borderId="2" xfId="0" applyNumberFormat="1" applyFont="1" applyFill="1" applyBorder="1" applyAlignment="1">
      <alignment vertical="center"/>
    </xf>
    <xf numFmtId="4" fontId="1" fillId="11" borderId="2" xfId="0" applyNumberFormat="1" applyFont="1" applyFill="1" applyBorder="1" applyAlignment="1">
      <alignment horizontal="right" vertical="center"/>
    </xf>
    <xf numFmtId="9" fontId="1" fillId="9" borderId="2" xfId="4" applyNumberFormat="1" applyFont="1" applyFill="1" applyBorder="1" applyAlignment="1">
      <alignment horizontal="right" vertical="center"/>
    </xf>
    <xf numFmtId="0" fontId="21" fillId="9" borderId="2" xfId="4" quotePrefix="1" applyFont="1" applyFill="1" applyBorder="1" applyAlignment="1">
      <alignment horizontal="center" vertical="center"/>
    </xf>
    <xf numFmtId="0" fontId="21" fillId="9" borderId="2" xfId="4" quotePrefix="1" applyFont="1" applyFill="1" applyBorder="1" applyAlignment="1">
      <alignment horizontal="left" vertical="center"/>
    </xf>
    <xf numFmtId="0" fontId="21" fillId="9" borderId="2" xfId="4" quotePrefix="1" applyFont="1" applyFill="1" applyBorder="1" applyAlignment="1">
      <alignment horizontal="right" vertical="center"/>
    </xf>
    <xf numFmtId="0" fontId="21" fillId="9" borderId="2" xfId="4" quotePrefix="1" applyFont="1" applyFill="1" applyBorder="1" applyAlignment="1">
      <alignment horizontal="left" vertical="center" wrapText="1"/>
    </xf>
    <xf numFmtId="4" fontId="21" fillId="9" borderId="2" xfId="4" quotePrefix="1" applyNumberFormat="1" applyFont="1" applyFill="1" applyBorder="1" applyAlignment="1">
      <alignment horizontal="right" vertical="center" wrapText="1"/>
    </xf>
    <xf numFmtId="9" fontId="18" fillId="9" borderId="2" xfId="4" applyNumberFormat="1" applyFont="1" applyFill="1" applyBorder="1" applyAlignment="1">
      <alignment horizontal="right" vertical="center"/>
    </xf>
    <xf numFmtId="0" fontId="18" fillId="10" borderId="2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left" vertical="center"/>
    </xf>
    <xf numFmtId="0" fontId="18" fillId="10" borderId="2" xfId="0" applyFont="1" applyFill="1" applyBorder="1"/>
    <xf numFmtId="0" fontId="18" fillId="10" borderId="2" xfId="0" applyFont="1" applyFill="1" applyBorder="1" applyAlignment="1">
      <alignment vertical="center" wrapText="1"/>
    </xf>
    <xf numFmtId="4" fontId="18" fillId="10" borderId="2" xfId="0" applyNumberFormat="1" applyFont="1" applyFill="1" applyBorder="1" applyAlignment="1">
      <alignment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" xfId="0" applyFont="1" applyFill="1" applyBorder="1"/>
    <xf numFmtId="3" fontId="1" fillId="9" borderId="2" xfId="0" applyNumberFormat="1" applyFont="1" applyFill="1" applyBorder="1" applyAlignment="1">
      <alignment vertical="center" wrapText="1"/>
    </xf>
    <xf numFmtId="4" fontId="1" fillId="9" borderId="2" xfId="0" applyNumberFormat="1" applyFont="1" applyFill="1" applyBorder="1" applyAlignment="1">
      <alignment vertical="center" wrapText="1"/>
    </xf>
    <xf numFmtId="4" fontId="1" fillId="9" borderId="2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10" fontId="7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64" fontId="7" fillId="0" borderId="12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0" fontId="7" fillId="0" borderId="13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/>
    <xf numFmtId="164" fontId="7" fillId="0" borderId="4" xfId="0" applyNumberFormat="1" applyFont="1" applyBorder="1" applyAlignment="1">
      <alignment horizontal="right"/>
    </xf>
    <xf numFmtId="10" fontId="7" fillId="0" borderId="4" xfId="0" applyNumberFormat="1" applyFont="1" applyBorder="1" applyAlignment="1">
      <alignment horizontal="right"/>
    </xf>
    <xf numFmtId="10" fontId="7" fillId="0" borderId="5" xfId="0" applyNumberFormat="1" applyFont="1" applyBorder="1" applyAlignment="1">
      <alignment horizontal="right"/>
    </xf>
    <xf numFmtId="0" fontId="10" fillId="12" borderId="8" xfId="0" applyFont="1" applyFill="1" applyBorder="1" applyAlignment="1">
      <alignment horizontal="left"/>
    </xf>
    <xf numFmtId="0" fontId="10" fillId="12" borderId="9" xfId="0" applyFont="1" applyFill="1" applyBorder="1" applyAlignment="1">
      <alignment horizontal="center"/>
    </xf>
    <xf numFmtId="164" fontId="10" fillId="12" borderId="9" xfId="0" applyNumberFormat="1" applyFont="1" applyFill="1" applyBorder="1" applyAlignment="1">
      <alignment horizontal="right"/>
    </xf>
    <xf numFmtId="10" fontId="10" fillId="12" borderId="9" xfId="0" applyNumberFormat="1" applyFont="1" applyFill="1" applyBorder="1" applyAlignment="1">
      <alignment horizontal="right"/>
    </xf>
    <xf numFmtId="10" fontId="10" fillId="12" borderId="10" xfId="0" applyNumberFormat="1" applyFont="1" applyFill="1" applyBorder="1" applyAlignment="1">
      <alignment horizontal="right"/>
    </xf>
    <xf numFmtId="0" fontId="10" fillId="13" borderId="8" xfId="0" applyFont="1" applyFill="1" applyBorder="1" applyAlignment="1">
      <alignment vertical="center"/>
    </xf>
    <xf numFmtId="0" fontId="10" fillId="13" borderId="9" xfId="0" applyFont="1" applyFill="1" applyBorder="1" applyAlignment="1">
      <alignment vertical="center"/>
    </xf>
    <xf numFmtId="164" fontId="10" fillId="13" borderId="9" xfId="0" applyNumberFormat="1" applyFont="1" applyFill="1" applyBorder="1" applyAlignment="1">
      <alignment horizontal="right" vertical="center"/>
    </xf>
    <xf numFmtId="10" fontId="10" fillId="13" borderId="9" xfId="0" applyNumberFormat="1" applyFont="1" applyFill="1" applyBorder="1" applyAlignment="1">
      <alignment horizontal="right" vertical="center"/>
    </xf>
    <xf numFmtId="10" fontId="10" fillId="13" borderId="10" xfId="0" applyNumberFormat="1" applyFont="1" applyFill="1" applyBorder="1" applyAlignment="1">
      <alignment horizontal="right" vertical="center"/>
    </xf>
    <xf numFmtId="0" fontId="18" fillId="12" borderId="2" xfId="0" applyFont="1" applyFill="1" applyBorder="1" applyAlignment="1">
      <alignment horizontal="center" vertical="center"/>
    </xf>
    <xf numFmtId="49" fontId="18" fillId="14" borderId="2" xfId="0" applyNumberFormat="1" applyFont="1" applyFill="1" applyBorder="1" applyAlignment="1">
      <alignment horizontal="center" vertical="center"/>
    </xf>
    <xf numFmtId="0" fontId="18" fillId="12" borderId="2" xfId="0" applyFont="1" applyFill="1" applyBorder="1" applyAlignment="1">
      <alignment vertical="center"/>
    </xf>
    <xf numFmtId="49" fontId="18" fillId="14" borderId="2" xfId="0" applyNumberFormat="1" applyFont="1" applyFill="1" applyBorder="1" applyAlignment="1">
      <alignment vertical="center"/>
    </xf>
    <xf numFmtId="4" fontId="18" fillId="14" borderId="2" xfId="0" applyNumberFormat="1" applyFont="1" applyFill="1" applyBorder="1" applyAlignment="1">
      <alignment vertical="center"/>
    </xf>
    <xf numFmtId="9" fontId="18" fillId="12" borderId="2" xfId="4" applyNumberFormat="1" applyFont="1" applyFill="1" applyBorder="1" applyAlignment="1">
      <alignment horizontal="right" vertical="center"/>
    </xf>
    <xf numFmtId="0" fontId="18" fillId="12" borderId="2" xfId="5" applyFont="1" applyFill="1" applyBorder="1" applyAlignment="1">
      <alignment horizontal="center" vertical="center" wrapText="1"/>
    </xf>
    <xf numFmtId="0" fontId="18" fillId="12" borderId="2" xfId="5" applyFont="1" applyFill="1" applyBorder="1" applyAlignment="1">
      <alignment horizontal="left" vertical="center" wrapText="1"/>
    </xf>
    <xf numFmtId="4" fontId="1" fillId="12" borderId="2" xfId="0" applyNumberFormat="1" applyFont="1" applyFill="1" applyBorder="1" applyAlignment="1">
      <alignment vertical="center"/>
    </xf>
    <xf numFmtId="0" fontId="18" fillId="12" borderId="2" xfId="0" applyFont="1" applyFill="1" applyBorder="1" applyAlignment="1">
      <alignment horizontal="center" vertical="center" wrapText="1"/>
    </xf>
    <xf numFmtId="0" fontId="18" fillId="12" borderId="2" xfId="0" applyFont="1" applyFill="1" applyBorder="1"/>
    <xf numFmtId="0" fontId="18" fillId="12" borderId="2" xfId="0" applyFont="1" applyFill="1" applyBorder="1" applyAlignment="1">
      <alignment vertical="center" wrapText="1"/>
    </xf>
    <xf numFmtId="4" fontId="18" fillId="12" borderId="2" xfId="0" applyNumberFormat="1" applyFont="1" applyFill="1" applyBorder="1" applyAlignment="1">
      <alignment vertical="center" wrapText="1"/>
    </xf>
    <xf numFmtId="3" fontId="18" fillId="12" borderId="2" xfId="0" applyNumberFormat="1" applyFont="1" applyFill="1" applyBorder="1" applyAlignment="1">
      <alignment vertical="center" wrapText="1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164" fontId="7" fillId="0" borderId="21" xfId="0" applyNumberFormat="1" applyFont="1" applyBorder="1" applyAlignment="1">
      <alignment horizontal="right"/>
    </xf>
    <xf numFmtId="10" fontId="7" fillId="0" borderId="21" xfId="0" applyNumberFormat="1" applyFont="1" applyBorder="1" applyAlignment="1">
      <alignment horizontal="right"/>
    </xf>
    <xf numFmtId="10" fontId="7" fillId="0" borderId="22" xfId="0" applyNumberFormat="1" applyFont="1" applyBorder="1" applyAlignment="1">
      <alignment horizontal="right"/>
    </xf>
    <xf numFmtId="0" fontId="10" fillId="12" borderId="14" xfId="0" applyFont="1" applyFill="1" applyBorder="1" applyAlignment="1">
      <alignment horizontal="left"/>
    </xf>
    <xf numFmtId="0" fontId="10" fillId="12" borderId="15" xfId="0" applyFont="1" applyFill="1" applyBorder="1" applyAlignment="1">
      <alignment horizontal="center"/>
    </xf>
    <xf numFmtId="164" fontId="10" fillId="12" borderId="15" xfId="0" applyNumberFormat="1" applyFont="1" applyFill="1" applyBorder="1" applyAlignment="1">
      <alignment horizontal="right"/>
    </xf>
    <xf numFmtId="10" fontId="10" fillId="12" borderId="15" xfId="0" applyNumberFormat="1" applyFont="1" applyFill="1" applyBorder="1" applyAlignment="1">
      <alignment horizontal="right"/>
    </xf>
    <xf numFmtId="10" fontId="10" fillId="12" borderId="16" xfId="0" applyNumberFormat="1" applyFont="1" applyFill="1" applyBorder="1" applyAlignment="1">
      <alignment horizontal="right"/>
    </xf>
    <xf numFmtId="0" fontId="7" fillId="0" borderId="12" xfId="0" applyFont="1" applyBorder="1"/>
    <xf numFmtId="0" fontId="7" fillId="0" borderId="21" xfId="0" applyFont="1" applyBorder="1"/>
    <xf numFmtId="0" fontId="7" fillId="0" borderId="23" xfId="0" applyFont="1" applyBorder="1" applyAlignment="1">
      <alignment horizontal="left"/>
    </xf>
    <xf numFmtId="0" fontId="7" fillId="0" borderId="24" xfId="0" applyFont="1" applyBorder="1"/>
    <xf numFmtId="164" fontId="7" fillId="0" borderId="24" xfId="0" applyNumberFormat="1" applyFont="1" applyBorder="1" applyAlignment="1">
      <alignment horizontal="right"/>
    </xf>
    <xf numFmtId="10" fontId="7" fillId="0" borderId="24" xfId="0" applyNumberFormat="1" applyFont="1" applyBorder="1" applyAlignment="1">
      <alignment horizontal="right"/>
    </xf>
    <xf numFmtId="10" fontId="7" fillId="0" borderId="25" xfId="0" applyNumberFormat="1" applyFont="1" applyBorder="1" applyAlignment="1">
      <alignment horizontal="right"/>
    </xf>
    <xf numFmtId="164" fontId="4" fillId="12" borderId="15" xfId="0" applyNumberFormat="1" applyFont="1" applyFill="1" applyBorder="1" applyAlignment="1">
      <alignment horizontal="center" vertical="center" wrapText="1"/>
    </xf>
    <xf numFmtId="164" fontId="4" fillId="12" borderId="16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10" fontId="4" fillId="13" borderId="18" xfId="0" applyNumberFormat="1" applyFont="1" applyFill="1" applyBorder="1" applyAlignment="1">
      <alignment horizontal="center" vertical="center" wrapText="1"/>
    </xf>
    <xf numFmtId="10" fontId="4" fillId="13" borderId="19" xfId="0" applyNumberFormat="1" applyFont="1" applyFill="1" applyBorder="1" applyAlignment="1">
      <alignment horizontal="center" vertical="center" wrapText="1"/>
    </xf>
    <xf numFmtId="164" fontId="4" fillId="13" borderId="19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164" fontId="9" fillId="4" borderId="1" xfId="0" applyNumberFormat="1" applyFont="1" applyFill="1" applyBorder="1" applyAlignment="1">
      <alignment horizontal="right"/>
    </xf>
    <xf numFmtId="10" fontId="9" fillId="4" borderId="1" xfId="0" applyNumberFormat="1" applyFont="1" applyFill="1" applyBorder="1" applyAlignment="1">
      <alignment horizontal="right"/>
    </xf>
    <xf numFmtId="0" fontId="9" fillId="4" borderId="6" xfId="0" applyFont="1" applyFill="1" applyBorder="1" applyAlignment="1">
      <alignment horizontal="left"/>
    </xf>
    <xf numFmtId="10" fontId="9" fillId="4" borderId="7" xfId="0" applyNumberFormat="1" applyFont="1" applyFill="1" applyBorder="1" applyAlignment="1">
      <alignment horizontal="right"/>
    </xf>
    <xf numFmtId="0" fontId="10" fillId="15" borderId="6" xfId="0" applyFont="1" applyFill="1" applyBorder="1" applyAlignment="1">
      <alignment horizontal="left"/>
    </xf>
    <xf numFmtId="0" fontId="10" fillId="15" borderId="1" xfId="0" applyFont="1" applyFill="1" applyBorder="1" applyAlignment="1">
      <alignment horizontal="left"/>
    </xf>
    <xf numFmtId="164" fontId="10" fillId="15" borderId="1" xfId="0" applyNumberFormat="1" applyFont="1" applyFill="1" applyBorder="1" applyAlignment="1">
      <alignment horizontal="right"/>
    </xf>
    <xf numFmtId="10" fontId="10" fillId="15" borderId="1" xfId="0" applyNumberFormat="1" applyFont="1" applyFill="1" applyBorder="1" applyAlignment="1">
      <alignment horizontal="right"/>
    </xf>
    <xf numFmtId="10" fontId="10" fillId="15" borderId="7" xfId="0" applyNumberFormat="1" applyFont="1" applyFill="1" applyBorder="1" applyAlignment="1">
      <alignment horizontal="right"/>
    </xf>
    <xf numFmtId="0" fontId="10" fillId="15" borderId="14" xfId="0" applyFont="1" applyFill="1" applyBorder="1" applyAlignment="1">
      <alignment horizontal="left"/>
    </xf>
    <xf numFmtId="0" fontId="10" fillId="15" borderId="15" xfId="0" applyFont="1" applyFill="1" applyBorder="1" applyAlignment="1">
      <alignment horizontal="left"/>
    </xf>
    <xf numFmtId="164" fontId="10" fillId="15" borderId="15" xfId="0" applyNumberFormat="1" applyFont="1" applyFill="1" applyBorder="1" applyAlignment="1">
      <alignment horizontal="right"/>
    </xf>
    <xf numFmtId="10" fontId="10" fillId="15" borderId="15" xfId="0" applyNumberFormat="1" applyFont="1" applyFill="1" applyBorder="1" applyAlignment="1">
      <alignment horizontal="right"/>
    </xf>
    <xf numFmtId="10" fontId="10" fillId="15" borderId="16" xfId="0" applyNumberFormat="1" applyFont="1" applyFill="1" applyBorder="1" applyAlignment="1">
      <alignment horizontal="right"/>
    </xf>
    <xf numFmtId="0" fontId="10" fillId="15" borderId="15" xfId="0" applyFont="1" applyFill="1" applyBorder="1"/>
    <xf numFmtId="0" fontId="10" fillId="15" borderId="11" xfId="0" applyFont="1" applyFill="1" applyBorder="1" applyAlignment="1">
      <alignment horizontal="left"/>
    </xf>
    <xf numFmtId="0" fontId="10" fillId="15" borderId="12" xfId="0" applyFont="1" applyFill="1" applyBorder="1" applyAlignment="1">
      <alignment horizontal="left"/>
    </xf>
    <xf numFmtId="164" fontId="10" fillId="15" borderId="12" xfId="0" applyNumberFormat="1" applyFont="1" applyFill="1" applyBorder="1" applyAlignment="1">
      <alignment horizontal="right"/>
    </xf>
    <xf numFmtId="10" fontId="10" fillId="15" borderId="12" xfId="0" applyNumberFormat="1" applyFont="1" applyFill="1" applyBorder="1" applyAlignment="1">
      <alignment horizontal="right"/>
    </xf>
    <xf numFmtId="10" fontId="10" fillId="15" borderId="13" xfId="0" applyNumberFormat="1" applyFont="1" applyFill="1" applyBorder="1" applyAlignment="1">
      <alignment horizontal="right"/>
    </xf>
    <xf numFmtId="0" fontId="10" fillId="5" borderId="1" xfId="0" applyFont="1" applyFill="1" applyBorder="1"/>
    <xf numFmtId="16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/>
    <xf numFmtId="164" fontId="9" fillId="6" borderId="1" xfId="0" applyNumberFormat="1" applyFont="1" applyFill="1" applyBorder="1" applyAlignment="1">
      <alignment horizontal="right"/>
    </xf>
    <xf numFmtId="0" fontId="4" fillId="7" borderId="1" xfId="0" applyFont="1" applyFill="1" applyBorder="1"/>
    <xf numFmtId="164" fontId="4" fillId="7" borderId="1" xfId="0" applyNumberFormat="1" applyFont="1" applyFill="1" applyBorder="1" applyAlignment="1">
      <alignment horizontal="right"/>
    </xf>
    <xf numFmtId="0" fontId="8" fillId="8" borderId="1" xfId="0" applyFont="1" applyFill="1" applyBorder="1"/>
    <xf numFmtId="164" fontId="8" fillId="8" borderId="1" xfId="0" applyNumberFormat="1" applyFont="1" applyFill="1" applyBorder="1" applyAlignment="1">
      <alignment horizontal="right"/>
    </xf>
    <xf numFmtId="0" fontId="8" fillId="0" borderId="1" xfId="0" applyFont="1" applyBorder="1"/>
    <xf numFmtId="164" fontId="8" fillId="0" borderId="1" xfId="0" applyNumberFormat="1" applyFont="1" applyBorder="1" applyAlignment="1">
      <alignment horizontal="right"/>
    </xf>
    <xf numFmtId="0" fontId="10" fillId="5" borderId="6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0" fillId="5" borderId="11" xfId="0" applyFont="1" applyFill="1" applyBorder="1" applyAlignment="1">
      <alignment horizontal="left"/>
    </xf>
    <xf numFmtId="0" fontId="10" fillId="5" borderId="12" xfId="0" applyFont="1" applyFill="1" applyBorder="1"/>
    <xf numFmtId="164" fontId="10" fillId="5" borderId="12" xfId="0" applyNumberFormat="1" applyFont="1" applyFill="1" applyBorder="1" applyAlignment="1">
      <alignment horizontal="right"/>
    </xf>
    <xf numFmtId="10" fontId="10" fillId="5" borderId="1" xfId="0" applyNumberFormat="1" applyFont="1" applyFill="1" applyBorder="1" applyAlignment="1">
      <alignment horizontal="right"/>
    </xf>
    <xf numFmtId="10" fontId="9" fillId="6" borderId="1" xfId="0" applyNumberFormat="1" applyFont="1" applyFill="1" applyBorder="1" applyAlignment="1">
      <alignment horizontal="right"/>
    </xf>
    <xf numFmtId="10" fontId="8" fillId="9" borderId="1" xfId="0" applyNumberFormat="1" applyFont="1" applyFill="1" applyBorder="1" applyAlignment="1">
      <alignment horizontal="right"/>
    </xf>
    <xf numFmtId="10" fontId="7" fillId="9" borderId="1" xfId="0" applyNumberFormat="1" applyFont="1" applyFill="1" applyBorder="1" applyAlignment="1">
      <alignment horizontal="right"/>
    </xf>
    <xf numFmtId="10" fontId="10" fillId="5" borderId="7" xfId="0" applyNumberFormat="1" applyFont="1" applyFill="1" applyBorder="1" applyAlignment="1">
      <alignment horizontal="right"/>
    </xf>
    <xf numFmtId="10" fontId="9" fillId="6" borderId="7" xfId="0" applyNumberFormat="1" applyFont="1" applyFill="1" applyBorder="1" applyAlignment="1">
      <alignment horizontal="right"/>
    </xf>
    <xf numFmtId="10" fontId="8" fillId="9" borderId="7" xfId="0" applyNumberFormat="1" applyFont="1" applyFill="1" applyBorder="1" applyAlignment="1">
      <alignment horizontal="right"/>
    </xf>
    <xf numFmtId="10" fontId="7" fillId="9" borderId="7" xfId="0" applyNumberFormat="1" applyFont="1" applyFill="1" applyBorder="1" applyAlignment="1">
      <alignment horizontal="right"/>
    </xf>
    <xf numFmtId="10" fontId="10" fillId="5" borderId="12" xfId="0" applyNumberFormat="1" applyFont="1" applyFill="1" applyBorder="1" applyAlignment="1">
      <alignment horizontal="right"/>
    </xf>
    <xf numFmtId="10" fontId="10" fillId="5" borderId="13" xfId="0" applyNumberFormat="1" applyFont="1" applyFill="1" applyBorder="1" applyAlignment="1">
      <alignment horizontal="right"/>
    </xf>
    <xf numFmtId="10" fontId="7" fillId="9" borderId="21" xfId="0" applyNumberFormat="1" applyFont="1" applyFill="1" applyBorder="1" applyAlignment="1">
      <alignment horizontal="right"/>
    </xf>
    <xf numFmtId="10" fontId="7" fillId="9" borderId="22" xfId="0" applyNumberFormat="1" applyFont="1" applyFill="1" applyBorder="1" applyAlignment="1">
      <alignment horizontal="right"/>
    </xf>
    <xf numFmtId="10" fontId="9" fillId="7" borderId="1" xfId="0" applyNumberFormat="1" applyFont="1" applyFill="1" applyBorder="1" applyAlignment="1">
      <alignment horizontal="right"/>
    </xf>
    <xf numFmtId="10" fontId="9" fillId="7" borderId="7" xfId="0" applyNumberFormat="1" applyFont="1" applyFill="1" applyBorder="1" applyAlignment="1">
      <alignment horizontal="right"/>
    </xf>
    <xf numFmtId="10" fontId="4" fillId="7" borderId="1" xfId="0" applyNumberFormat="1" applyFont="1" applyFill="1" applyBorder="1" applyAlignment="1">
      <alignment horizontal="right"/>
    </xf>
    <xf numFmtId="10" fontId="4" fillId="7" borderId="7" xfId="0" applyNumberFormat="1" applyFont="1" applyFill="1" applyBorder="1" applyAlignment="1">
      <alignment horizontal="right"/>
    </xf>
    <xf numFmtId="10" fontId="8" fillId="8" borderId="1" xfId="0" applyNumberFormat="1" applyFont="1" applyFill="1" applyBorder="1" applyAlignment="1">
      <alignment horizontal="right"/>
    </xf>
    <xf numFmtId="10" fontId="8" fillId="8" borderId="7" xfId="0" applyNumberFormat="1" applyFont="1" applyFill="1" applyBorder="1" applyAlignment="1">
      <alignment horizontal="right"/>
    </xf>
    <xf numFmtId="10" fontId="10" fillId="13" borderId="9" xfId="0" applyNumberFormat="1" applyFont="1" applyFill="1" applyBorder="1" applyAlignment="1">
      <alignment horizontal="right"/>
    </xf>
    <xf numFmtId="10" fontId="10" fillId="13" borderId="10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center" vertical="center"/>
    </xf>
    <xf numFmtId="49" fontId="4" fillId="16" borderId="14" xfId="0" applyNumberFormat="1" applyFont="1" applyFill="1" applyBorder="1" applyAlignment="1">
      <alignment horizontal="center" vertical="center" wrapText="1"/>
    </xf>
    <xf numFmtId="49" fontId="4" fillId="16" borderId="15" xfId="0" applyNumberFormat="1" applyFont="1" applyFill="1" applyBorder="1" applyAlignment="1">
      <alignment horizontal="center" vertical="center" wrapText="1"/>
    </xf>
    <xf numFmtId="49" fontId="4" fillId="16" borderId="16" xfId="0" applyNumberFormat="1" applyFont="1" applyFill="1" applyBorder="1" applyAlignment="1">
      <alignment horizontal="center" vertical="center" wrapText="1"/>
    </xf>
    <xf numFmtId="4" fontId="10" fillId="15" borderId="1" xfId="0" applyNumberFormat="1" applyFont="1" applyFill="1" applyBorder="1" applyAlignment="1">
      <alignment horizontal="right" vertical="center"/>
    </xf>
    <xf numFmtId="10" fontId="10" fillId="15" borderId="1" xfId="0" applyNumberFormat="1" applyFont="1" applyFill="1" applyBorder="1" applyAlignment="1">
      <alignment horizontal="center" vertical="center"/>
    </xf>
    <xf numFmtId="164" fontId="4" fillId="12" borderId="18" xfId="0" applyNumberFormat="1" applyFont="1" applyFill="1" applyBorder="1" applyAlignment="1">
      <alignment horizontal="center" vertical="center" wrapText="1"/>
    </xf>
    <xf numFmtId="164" fontId="4" fillId="12" borderId="19" xfId="0" applyNumberFormat="1" applyFont="1" applyFill="1" applyBorder="1" applyAlignment="1">
      <alignment horizontal="center" vertical="center" wrapText="1"/>
    </xf>
    <xf numFmtId="0" fontId="10" fillId="12" borderId="30" xfId="0" applyFont="1" applyFill="1" applyBorder="1" applyAlignment="1">
      <alignment horizontal="left"/>
    </xf>
    <xf numFmtId="0" fontId="10" fillId="12" borderId="31" xfId="0" applyFont="1" applyFill="1" applyBorder="1" applyAlignment="1">
      <alignment horizontal="center"/>
    </xf>
    <xf numFmtId="164" fontId="10" fillId="12" borderId="31" xfId="0" applyNumberFormat="1" applyFont="1" applyFill="1" applyBorder="1" applyAlignment="1">
      <alignment horizontal="right"/>
    </xf>
    <xf numFmtId="10" fontId="10" fillId="12" borderId="31" xfId="0" applyNumberFormat="1" applyFont="1" applyFill="1" applyBorder="1" applyAlignment="1">
      <alignment horizontal="right"/>
    </xf>
    <xf numFmtId="10" fontId="10" fillId="12" borderId="32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right"/>
    </xf>
    <xf numFmtId="10" fontId="10" fillId="3" borderId="1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164" fontId="10" fillId="3" borderId="4" xfId="0" applyNumberFormat="1" applyFont="1" applyFill="1" applyBorder="1" applyAlignment="1">
      <alignment horizontal="right"/>
    </xf>
    <xf numFmtId="10" fontId="10" fillId="3" borderId="4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/>
    </xf>
    <xf numFmtId="10" fontId="10" fillId="3" borderId="7" xfId="0" applyNumberFormat="1" applyFont="1" applyFill="1" applyBorder="1" applyAlignment="1">
      <alignment horizontal="right"/>
    </xf>
    <xf numFmtId="14" fontId="10" fillId="3" borderId="6" xfId="0" applyNumberFormat="1" applyFont="1" applyFill="1" applyBorder="1" applyAlignment="1">
      <alignment horizontal="left"/>
    </xf>
    <xf numFmtId="0" fontId="10" fillId="3" borderId="6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164" fontId="7" fillId="0" borderId="9" xfId="0" applyNumberFormat="1" applyFont="1" applyBorder="1" applyAlignment="1">
      <alignment horizontal="right"/>
    </xf>
    <xf numFmtId="10" fontId="7" fillId="0" borderId="9" xfId="0" applyNumberFormat="1" applyFont="1" applyBorder="1" applyAlignment="1">
      <alignment horizontal="right"/>
    </xf>
    <xf numFmtId="10" fontId="7" fillId="0" borderId="10" xfId="0" applyNumberFormat="1" applyFont="1" applyBorder="1" applyAlignment="1">
      <alignment horizontal="right"/>
    </xf>
    <xf numFmtId="0" fontId="10" fillId="13" borderId="30" xfId="0" applyFont="1" applyFill="1" applyBorder="1" applyAlignment="1">
      <alignment vertical="center"/>
    </xf>
    <xf numFmtId="0" fontId="10" fillId="13" borderId="31" xfId="0" applyFont="1" applyFill="1" applyBorder="1" applyAlignment="1">
      <alignment vertical="center"/>
    </xf>
    <xf numFmtId="164" fontId="10" fillId="13" borderId="31" xfId="0" applyNumberFormat="1" applyFont="1" applyFill="1" applyBorder="1" applyAlignment="1">
      <alignment horizontal="right" vertical="center"/>
    </xf>
    <xf numFmtId="10" fontId="10" fillId="13" borderId="31" xfId="0" applyNumberFormat="1" applyFont="1" applyFill="1" applyBorder="1" applyAlignment="1">
      <alignment horizontal="right" vertical="center"/>
    </xf>
    <xf numFmtId="10" fontId="10" fillId="13" borderId="32" xfId="0" applyNumberFormat="1" applyFont="1" applyFill="1" applyBorder="1" applyAlignment="1">
      <alignment horizontal="right" vertical="center"/>
    </xf>
    <xf numFmtId="0" fontId="10" fillId="3" borderId="1" xfId="0" applyFont="1" applyFill="1" applyBorder="1"/>
    <xf numFmtId="0" fontId="10" fillId="3" borderId="4" xfId="0" applyFont="1" applyFill="1" applyBorder="1"/>
    <xf numFmtId="0" fontId="7" fillId="0" borderId="9" xfId="0" applyFont="1" applyBorder="1"/>
    <xf numFmtId="0" fontId="10" fillId="17" borderId="14" xfId="0" applyFont="1" applyFill="1" applyBorder="1" applyAlignment="1">
      <alignment vertical="center"/>
    </xf>
    <xf numFmtId="4" fontId="10" fillId="17" borderId="15" xfId="0" applyNumberFormat="1" applyFont="1" applyFill="1" applyBorder="1" applyAlignment="1">
      <alignment horizontal="right" vertical="center"/>
    </xf>
    <xf numFmtId="10" fontId="10" fillId="17" borderId="15" xfId="0" applyNumberFormat="1" applyFont="1" applyFill="1" applyBorder="1" applyAlignment="1">
      <alignment horizontal="center" vertical="center"/>
    </xf>
    <xf numFmtId="10" fontId="10" fillId="17" borderId="16" xfId="0" applyNumberFormat="1" applyFont="1" applyFill="1" applyBorder="1" applyAlignment="1">
      <alignment horizontal="center" vertical="center"/>
    </xf>
    <xf numFmtId="4" fontId="7" fillId="0" borderId="21" xfId="0" applyNumberFormat="1" applyFont="1" applyBorder="1" applyAlignment="1">
      <alignment horizontal="right" vertical="center"/>
    </xf>
    <xf numFmtId="10" fontId="7" fillId="0" borderId="21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right" vertical="center"/>
    </xf>
    <xf numFmtId="10" fontId="7" fillId="0" borderId="12" xfId="0" applyNumberFormat="1" applyFont="1" applyBorder="1" applyAlignment="1">
      <alignment horizontal="center" vertical="center"/>
    </xf>
    <xf numFmtId="0" fontId="10" fillId="15" borderId="14" xfId="0" applyFont="1" applyFill="1" applyBorder="1" applyAlignment="1">
      <alignment vertical="center"/>
    </xf>
    <xf numFmtId="4" fontId="10" fillId="15" borderId="15" xfId="0" applyNumberFormat="1" applyFont="1" applyFill="1" applyBorder="1" applyAlignment="1">
      <alignment horizontal="right" vertical="center"/>
    </xf>
    <xf numFmtId="10" fontId="10" fillId="15" borderId="15" xfId="0" applyNumberFormat="1" applyFont="1" applyFill="1" applyBorder="1" applyAlignment="1">
      <alignment horizontal="center" vertical="center"/>
    </xf>
    <xf numFmtId="10" fontId="10" fillId="15" borderId="16" xfId="0" applyNumberFormat="1" applyFont="1" applyFill="1" applyBorder="1" applyAlignment="1">
      <alignment horizontal="center" vertical="center"/>
    </xf>
    <xf numFmtId="0" fontId="10" fillId="15" borderId="14" xfId="0" applyFont="1" applyFill="1" applyBorder="1" applyAlignment="1">
      <alignment vertical="center" wrapText="1"/>
    </xf>
    <xf numFmtId="165" fontId="7" fillId="0" borderId="6" xfId="0" applyNumberFormat="1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164" fontId="8" fillId="0" borderId="15" xfId="0" applyNumberFormat="1" applyFont="1" applyBorder="1" applyAlignment="1">
      <alignment horizontal="right"/>
    </xf>
    <xf numFmtId="10" fontId="8" fillId="0" borderId="15" xfId="0" applyNumberFormat="1" applyFont="1" applyBorder="1" applyAlignment="1">
      <alignment horizontal="right"/>
    </xf>
    <xf numFmtId="10" fontId="8" fillId="0" borderId="16" xfId="0" applyNumberFormat="1" applyFont="1" applyBorder="1" applyAlignment="1">
      <alignment horizontal="right"/>
    </xf>
    <xf numFmtId="0" fontId="7" fillId="0" borderId="15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164" fontId="7" fillId="0" borderId="31" xfId="0" applyNumberFormat="1" applyFont="1" applyBorder="1" applyAlignment="1">
      <alignment horizontal="right"/>
    </xf>
    <xf numFmtId="10" fontId="7" fillId="0" borderId="31" xfId="0" applyNumberFormat="1" applyFont="1" applyBorder="1" applyAlignment="1">
      <alignment horizontal="right"/>
    </xf>
    <xf numFmtId="10" fontId="7" fillId="0" borderId="32" xfId="0" applyNumberFormat="1" applyFont="1" applyBorder="1" applyAlignment="1">
      <alignment horizontal="righ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164" fontId="8" fillId="0" borderId="18" xfId="0" applyNumberFormat="1" applyFont="1" applyBorder="1" applyAlignment="1">
      <alignment horizontal="right"/>
    </xf>
    <xf numFmtId="10" fontId="8" fillId="0" borderId="18" xfId="0" applyNumberFormat="1" applyFont="1" applyBorder="1" applyAlignment="1">
      <alignment horizontal="right"/>
    </xf>
    <xf numFmtId="10" fontId="8" fillId="0" borderId="19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8" fillId="17" borderId="14" xfId="0" applyFont="1" applyFill="1" applyBorder="1" applyAlignment="1">
      <alignment horizontal="left"/>
    </xf>
    <xf numFmtId="0" fontId="8" fillId="17" borderId="15" xfId="0" applyFont="1" applyFill="1" applyBorder="1" applyAlignment="1">
      <alignment horizontal="left"/>
    </xf>
    <xf numFmtId="164" fontId="8" fillId="17" borderId="15" xfId="0" applyNumberFormat="1" applyFont="1" applyFill="1" applyBorder="1" applyAlignment="1">
      <alignment horizontal="right"/>
    </xf>
    <xf numFmtId="10" fontId="8" fillId="17" borderId="15" xfId="0" applyNumberFormat="1" applyFont="1" applyFill="1" applyBorder="1" applyAlignment="1">
      <alignment horizontal="right"/>
    </xf>
    <xf numFmtId="10" fontId="8" fillId="17" borderId="16" xfId="0" applyNumberFormat="1" applyFont="1" applyFill="1" applyBorder="1" applyAlignment="1">
      <alignment horizontal="right"/>
    </xf>
    <xf numFmtId="0" fontId="8" fillId="17" borderId="30" xfId="0" applyFont="1" applyFill="1" applyBorder="1" applyAlignment="1">
      <alignment horizontal="left"/>
    </xf>
    <xf numFmtId="0" fontId="8" fillId="17" borderId="31" xfId="0" applyFont="1" applyFill="1" applyBorder="1" applyAlignment="1">
      <alignment horizontal="left"/>
    </xf>
    <xf numFmtId="164" fontId="8" fillId="17" borderId="31" xfId="0" applyNumberFormat="1" applyFont="1" applyFill="1" applyBorder="1" applyAlignment="1">
      <alignment horizontal="right"/>
    </xf>
    <xf numFmtId="10" fontId="8" fillId="17" borderId="31" xfId="0" applyNumberFormat="1" applyFont="1" applyFill="1" applyBorder="1" applyAlignment="1">
      <alignment horizontal="right"/>
    </xf>
    <xf numFmtId="10" fontId="8" fillId="17" borderId="32" xfId="0" applyNumberFormat="1" applyFont="1" applyFill="1" applyBorder="1" applyAlignment="1">
      <alignment horizontal="right"/>
    </xf>
    <xf numFmtId="0" fontId="8" fillId="17" borderId="17" xfId="0" applyFont="1" applyFill="1" applyBorder="1" applyAlignment="1">
      <alignment horizontal="left"/>
    </xf>
    <xf numFmtId="0" fontId="8" fillId="17" borderId="18" xfId="0" applyFont="1" applyFill="1" applyBorder="1" applyAlignment="1">
      <alignment horizontal="left"/>
    </xf>
    <xf numFmtId="164" fontId="8" fillId="17" borderId="18" xfId="0" applyNumberFormat="1" applyFont="1" applyFill="1" applyBorder="1" applyAlignment="1">
      <alignment horizontal="right"/>
    </xf>
    <xf numFmtId="10" fontId="8" fillId="17" borderId="18" xfId="0" applyNumberFormat="1" applyFont="1" applyFill="1" applyBorder="1" applyAlignment="1">
      <alignment horizontal="right"/>
    </xf>
    <xf numFmtId="10" fontId="8" fillId="17" borderId="19" xfId="0" applyNumberFormat="1" applyFont="1" applyFill="1" applyBorder="1" applyAlignment="1">
      <alignment horizontal="right"/>
    </xf>
    <xf numFmtId="164" fontId="4" fillId="16" borderId="4" xfId="0" applyNumberFormat="1" applyFont="1" applyFill="1" applyBorder="1" applyAlignment="1">
      <alignment horizontal="center" vertical="center" wrapText="1"/>
    </xf>
    <xf numFmtId="164" fontId="4" fillId="16" borderId="5" xfId="0" applyNumberFormat="1" applyFont="1" applyFill="1" applyBorder="1" applyAlignment="1">
      <alignment horizontal="center" vertical="center" wrapText="1"/>
    </xf>
    <xf numFmtId="0" fontId="10" fillId="17" borderId="14" xfId="0" applyFont="1" applyFill="1" applyBorder="1" applyAlignment="1">
      <alignment horizontal="left"/>
    </xf>
    <xf numFmtId="0" fontId="10" fillId="17" borderId="15" xfId="0" applyFont="1" applyFill="1" applyBorder="1" applyAlignment="1">
      <alignment horizontal="left"/>
    </xf>
    <xf numFmtId="164" fontId="10" fillId="17" borderId="15" xfId="0" applyNumberFormat="1" applyFont="1" applyFill="1" applyBorder="1" applyAlignment="1">
      <alignment horizontal="right"/>
    </xf>
    <xf numFmtId="10" fontId="10" fillId="17" borderId="15" xfId="0" applyNumberFormat="1" applyFont="1" applyFill="1" applyBorder="1" applyAlignment="1">
      <alignment horizontal="right"/>
    </xf>
    <xf numFmtId="10" fontId="10" fillId="17" borderId="16" xfId="0" applyNumberFormat="1" applyFont="1" applyFill="1" applyBorder="1" applyAlignment="1">
      <alignment horizontal="right"/>
    </xf>
    <xf numFmtId="14" fontId="10" fillId="17" borderId="14" xfId="0" applyNumberFormat="1" applyFont="1" applyFill="1" applyBorder="1" applyAlignment="1">
      <alignment horizontal="left"/>
    </xf>
    <xf numFmtId="0" fontId="10" fillId="17" borderId="14" xfId="0" applyFont="1" applyFill="1" applyBorder="1" applyAlignment="1">
      <alignment horizontal="left" wrapText="1"/>
    </xf>
    <xf numFmtId="0" fontId="10" fillId="17" borderId="15" xfId="0" applyFont="1" applyFill="1" applyBorder="1"/>
    <xf numFmtId="0" fontId="8" fillId="0" borderId="15" xfId="0" applyFont="1" applyBorder="1"/>
    <xf numFmtId="0" fontId="8" fillId="17" borderId="15" xfId="0" applyFont="1" applyFill="1" applyBorder="1"/>
    <xf numFmtId="0" fontId="11" fillId="0" borderId="0" xfId="0" applyFont="1"/>
    <xf numFmtId="0" fontId="8" fillId="17" borderId="23" xfId="0" applyFont="1" applyFill="1" applyBorder="1" applyAlignment="1">
      <alignment horizontal="left"/>
    </xf>
    <xf numFmtId="0" fontId="8" fillId="17" borderId="24" xfId="0" applyFont="1" applyFill="1" applyBorder="1"/>
    <xf numFmtId="164" fontId="8" fillId="17" borderId="24" xfId="0" applyNumberFormat="1" applyFont="1" applyFill="1" applyBorder="1" applyAlignment="1">
      <alignment horizontal="right"/>
    </xf>
    <xf numFmtId="10" fontId="8" fillId="17" borderId="24" xfId="0" applyNumberFormat="1" applyFont="1" applyFill="1" applyBorder="1" applyAlignment="1">
      <alignment horizontal="right"/>
    </xf>
    <xf numFmtId="10" fontId="8" fillId="17" borderId="25" xfId="0" applyNumberFormat="1" applyFont="1" applyFill="1" applyBorder="1" applyAlignment="1">
      <alignment horizontal="right"/>
    </xf>
    <xf numFmtId="0" fontId="7" fillId="9" borderId="23" xfId="0" applyFont="1" applyFill="1" applyBorder="1" applyAlignment="1">
      <alignment horizontal="left"/>
    </xf>
    <xf numFmtId="0" fontId="7" fillId="9" borderId="24" xfId="0" applyFont="1" applyFill="1" applyBorder="1"/>
    <xf numFmtId="164" fontId="7" fillId="9" borderId="24" xfId="0" applyNumberFormat="1" applyFont="1" applyFill="1" applyBorder="1" applyAlignment="1">
      <alignment horizontal="right"/>
    </xf>
    <xf numFmtId="10" fontId="7" fillId="9" borderId="24" xfId="0" applyNumberFormat="1" applyFont="1" applyFill="1" applyBorder="1" applyAlignment="1">
      <alignment horizontal="right"/>
    </xf>
    <xf numFmtId="10" fontId="7" fillId="9" borderId="25" xfId="0" applyNumberFormat="1" applyFont="1" applyFill="1" applyBorder="1" applyAlignment="1">
      <alignment horizontal="right"/>
    </xf>
    <xf numFmtId="0" fontId="0" fillId="9" borderId="0" xfId="0" applyFont="1" applyFill="1"/>
    <xf numFmtId="0" fontId="8" fillId="17" borderId="18" xfId="0" applyFont="1" applyFill="1" applyBorder="1"/>
    <xf numFmtId="0" fontId="7" fillId="9" borderId="1" xfId="0" applyFont="1" applyFill="1" applyBorder="1"/>
    <xf numFmtId="164" fontId="7" fillId="9" borderId="1" xfId="0" applyNumberFormat="1" applyFont="1" applyFill="1" applyBorder="1" applyAlignment="1">
      <alignment horizontal="right"/>
    </xf>
    <xf numFmtId="0" fontId="7" fillId="9" borderId="3" xfId="0" applyFont="1" applyFill="1" applyBorder="1" applyAlignment="1">
      <alignment horizontal="left"/>
    </xf>
    <xf numFmtId="0" fontId="7" fillId="9" borderId="4" xfId="0" applyFont="1" applyFill="1" applyBorder="1"/>
    <xf numFmtId="164" fontId="7" fillId="9" borderId="4" xfId="0" applyNumberFormat="1" applyFont="1" applyFill="1" applyBorder="1" applyAlignment="1">
      <alignment horizontal="right"/>
    </xf>
    <xf numFmtId="10" fontId="7" fillId="9" borderId="4" xfId="0" applyNumberFormat="1" applyFont="1" applyFill="1" applyBorder="1" applyAlignment="1">
      <alignment horizontal="right"/>
    </xf>
    <xf numFmtId="10" fontId="7" fillId="9" borderId="5" xfId="0" applyNumberFormat="1" applyFont="1" applyFill="1" applyBorder="1" applyAlignment="1">
      <alignment horizontal="right"/>
    </xf>
    <xf numFmtId="0" fontId="7" fillId="9" borderId="11" xfId="0" applyFont="1" applyFill="1" applyBorder="1" applyAlignment="1">
      <alignment horizontal="left"/>
    </xf>
    <xf numFmtId="0" fontId="7" fillId="9" borderId="12" xfId="0" applyFont="1" applyFill="1" applyBorder="1"/>
    <xf numFmtId="164" fontId="7" fillId="9" borderId="12" xfId="0" applyNumberFormat="1" applyFont="1" applyFill="1" applyBorder="1" applyAlignment="1">
      <alignment horizontal="right"/>
    </xf>
    <xf numFmtId="10" fontId="7" fillId="9" borderId="12" xfId="0" applyNumberFormat="1" applyFont="1" applyFill="1" applyBorder="1" applyAlignment="1">
      <alignment horizontal="right"/>
    </xf>
    <xf numFmtId="10" fontId="7" fillId="9" borderId="13" xfId="0" applyNumberFormat="1" applyFont="1" applyFill="1" applyBorder="1" applyAlignment="1">
      <alignment horizontal="right"/>
    </xf>
    <xf numFmtId="0" fontId="8" fillId="9" borderId="14" xfId="0" applyFont="1" applyFill="1" applyBorder="1" applyAlignment="1">
      <alignment horizontal="left"/>
    </xf>
    <xf numFmtId="0" fontId="8" fillId="9" borderId="15" xfId="0" applyFont="1" applyFill="1" applyBorder="1"/>
    <xf numFmtId="164" fontId="8" fillId="9" borderId="15" xfId="0" applyNumberFormat="1" applyFont="1" applyFill="1" applyBorder="1" applyAlignment="1">
      <alignment horizontal="right"/>
    </xf>
    <xf numFmtId="10" fontId="8" fillId="9" borderId="15" xfId="0" applyNumberFormat="1" applyFont="1" applyFill="1" applyBorder="1" applyAlignment="1">
      <alignment horizontal="right"/>
    </xf>
    <xf numFmtId="10" fontId="8" fillId="9" borderId="16" xfId="0" applyNumberFormat="1" applyFont="1" applyFill="1" applyBorder="1" applyAlignment="1">
      <alignment horizontal="right"/>
    </xf>
    <xf numFmtId="0" fontId="7" fillId="9" borderId="20" xfId="0" applyFont="1" applyFill="1" applyBorder="1" applyAlignment="1">
      <alignment horizontal="left"/>
    </xf>
    <xf numFmtId="0" fontId="7" fillId="9" borderId="21" xfId="0" applyFont="1" applyFill="1" applyBorder="1"/>
    <xf numFmtId="164" fontId="7" fillId="9" borderId="21" xfId="0" applyNumberFormat="1" applyFont="1" applyFill="1" applyBorder="1" applyAlignment="1">
      <alignment horizontal="right"/>
    </xf>
    <xf numFmtId="0" fontId="7" fillId="9" borderId="8" xfId="0" applyFont="1" applyFill="1" applyBorder="1" applyAlignment="1">
      <alignment horizontal="left"/>
    </xf>
    <xf numFmtId="0" fontId="7" fillId="9" borderId="9" xfId="0" applyFont="1" applyFill="1" applyBorder="1"/>
    <xf numFmtId="164" fontId="7" fillId="9" borderId="9" xfId="0" applyNumberFormat="1" applyFont="1" applyFill="1" applyBorder="1" applyAlignment="1">
      <alignment horizontal="right"/>
    </xf>
    <xf numFmtId="10" fontId="7" fillId="9" borderId="9" xfId="0" applyNumberFormat="1" applyFont="1" applyFill="1" applyBorder="1" applyAlignment="1">
      <alignment horizontal="right"/>
    </xf>
    <xf numFmtId="10" fontId="7" fillId="9" borderId="10" xfId="0" applyNumberFormat="1" applyFont="1" applyFill="1" applyBorder="1" applyAlignment="1">
      <alignment horizontal="right"/>
    </xf>
    <xf numFmtId="0" fontId="8" fillId="9" borderId="3" xfId="0" applyFont="1" applyFill="1" applyBorder="1" applyAlignment="1">
      <alignment horizontal="left"/>
    </xf>
    <xf numFmtId="0" fontId="8" fillId="9" borderId="4" xfId="0" applyFont="1" applyFill="1" applyBorder="1"/>
    <xf numFmtId="164" fontId="8" fillId="9" borderId="4" xfId="0" applyNumberFormat="1" applyFont="1" applyFill="1" applyBorder="1" applyAlignment="1">
      <alignment horizontal="right"/>
    </xf>
    <xf numFmtId="10" fontId="8" fillId="9" borderId="4" xfId="0" applyNumberFormat="1" applyFont="1" applyFill="1" applyBorder="1" applyAlignment="1">
      <alignment horizontal="right"/>
    </xf>
    <xf numFmtId="10" fontId="8" fillId="9" borderId="5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  <xf numFmtId="0" fontId="8" fillId="9" borderId="17" xfId="0" applyFont="1" applyFill="1" applyBorder="1" applyAlignment="1">
      <alignment horizontal="left"/>
    </xf>
    <xf numFmtId="0" fontId="8" fillId="9" borderId="18" xfId="0" applyFont="1" applyFill="1" applyBorder="1"/>
    <xf numFmtId="164" fontId="8" fillId="9" borderId="18" xfId="0" applyNumberFormat="1" applyFont="1" applyFill="1" applyBorder="1" applyAlignment="1">
      <alignment horizontal="right"/>
    </xf>
    <xf numFmtId="10" fontId="8" fillId="9" borderId="18" xfId="0" applyNumberFormat="1" applyFont="1" applyFill="1" applyBorder="1" applyAlignment="1">
      <alignment horizontal="right"/>
    </xf>
    <xf numFmtId="10" fontId="8" fillId="9" borderId="19" xfId="0" applyNumberFormat="1" applyFont="1" applyFill="1" applyBorder="1" applyAlignment="1">
      <alignment horizontal="right"/>
    </xf>
    <xf numFmtId="0" fontId="8" fillId="9" borderId="30" xfId="0" applyFont="1" applyFill="1" applyBorder="1" applyAlignment="1">
      <alignment horizontal="left"/>
    </xf>
    <xf numFmtId="0" fontId="8" fillId="9" borderId="31" xfId="0" applyFont="1" applyFill="1" applyBorder="1"/>
    <xf numFmtId="164" fontId="8" fillId="9" borderId="31" xfId="0" applyNumberFormat="1" applyFont="1" applyFill="1" applyBorder="1" applyAlignment="1">
      <alignment horizontal="right"/>
    </xf>
    <xf numFmtId="10" fontId="8" fillId="9" borderId="31" xfId="0" applyNumberFormat="1" applyFont="1" applyFill="1" applyBorder="1" applyAlignment="1">
      <alignment horizontal="right"/>
    </xf>
    <xf numFmtId="10" fontId="8" fillId="9" borderId="32" xfId="0" applyNumberFormat="1" applyFont="1" applyFill="1" applyBorder="1" applyAlignment="1">
      <alignment horizontal="right"/>
    </xf>
    <xf numFmtId="0" fontId="10" fillId="15" borderId="23" xfId="0" applyFont="1" applyFill="1" applyBorder="1" applyAlignment="1">
      <alignment horizontal="left"/>
    </xf>
    <xf numFmtId="0" fontId="10" fillId="15" borderId="24" xfId="0" applyFont="1" applyFill="1" applyBorder="1"/>
    <xf numFmtId="164" fontId="10" fillId="15" borderId="24" xfId="0" applyNumberFormat="1" applyFont="1" applyFill="1" applyBorder="1" applyAlignment="1">
      <alignment horizontal="right"/>
    </xf>
    <xf numFmtId="10" fontId="10" fillId="15" borderId="24" xfId="0" applyNumberFormat="1" applyFont="1" applyFill="1" applyBorder="1" applyAlignment="1">
      <alignment horizontal="right"/>
    </xf>
    <xf numFmtId="10" fontId="10" fillId="15" borderId="25" xfId="0" applyNumberFormat="1" applyFont="1" applyFill="1" applyBorder="1" applyAlignment="1">
      <alignment horizontal="right"/>
    </xf>
    <xf numFmtId="0" fontId="7" fillId="0" borderId="31" xfId="0" applyFont="1" applyBorder="1"/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3" borderId="28" xfId="0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/>
    </xf>
    <xf numFmtId="0" fontId="4" fillId="13" borderId="27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9" borderId="0" xfId="4" applyFont="1" applyFill="1" applyAlignment="1">
      <alignment horizontal="center" vertical="center" wrapText="1"/>
    </xf>
    <xf numFmtId="0" fontId="1" fillId="9" borderId="0" xfId="4" applyFont="1" applyFill="1" applyAlignment="1">
      <alignment wrapText="1"/>
    </xf>
    <xf numFmtId="0" fontId="19" fillId="9" borderId="2" xfId="4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0" fontId="7" fillId="0" borderId="7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10" fontId="7" fillId="0" borderId="2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0" fontId="7" fillId="0" borderId="13" xfId="0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0" fillId="15" borderId="6" xfId="0" applyFont="1" applyFill="1" applyBorder="1" applyAlignment="1">
      <alignment vertical="center"/>
    </xf>
    <xf numFmtId="10" fontId="10" fillId="15" borderId="7" xfId="0" applyNumberFormat="1" applyFont="1" applyFill="1" applyBorder="1" applyAlignment="1">
      <alignment horizontal="center" vertical="center"/>
    </xf>
  </cellXfs>
  <cellStyles count="6">
    <cellStyle name="Normal_Virtual Datasets.template" xfId="1" xr:uid="{00000000-0005-0000-0000-000001000000}"/>
    <cellStyle name="Normalno" xfId="0" builtinId="0"/>
    <cellStyle name="Normalno 2" xfId="2" xr:uid="{00000000-0005-0000-0000-000002000000}"/>
    <cellStyle name="Normalno 3" xfId="3" xr:uid="{00000000-0005-0000-0000-000003000000}"/>
    <cellStyle name="Normalno 3 3" xfId="4" xr:uid="{784F8688-E969-4EBA-AA51-127481098054}"/>
    <cellStyle name="Obično_List9" xfId="5" xr:uid="{7CAF24C3-AE45-44B0-B33A-A89B006B23B2}"/>
  </cellStyles>
  <dxfs count="0"/>
  <tableStyles count="0" defaultTableStyle="TableStyleMedium2" defaultPivotStyle="PivotStyleLight16"/>
  <colors>
    <mruColors>
      <color rgb="FFF57D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F33"/>
  <sheetViews>
    <sheetView zoomScaleNormal="100" workbookViewId="0">
      <pane ySplit="10" topLeftCell="A29" activePane="bottomLeft" state="frozen"/>
      <selection pane="bottomLeft" activeCell="F30" sqref="A21:F30"/>
    </sheetView>
  </sheetViews>
  <sheetFormatPr defaultColWidth="9.140625" defaultRowHeight="15" x14ac:dyDescent="0.25"/>
  <cols>
    <col min="1" max="1" width="74" customWidth="1"/>
    <col min="2" max="4" width="19.7109375" customWidth="1"/>
    <col min="5" max="6" width="21.28515625" customWidth="1"/>
  </cols>
  <sheetData>
    <row r="1" spans="1:6" s="12" customFormat="1" ht="30" customHeight="1" x14ac:dyDescent="0.25">
      <c r="A1" s="339" t="s">
        <v>17</v>
      </c>
      <c r="B1" s="339"/>
      <c r="C1" s="339"/>
      <c r="D1" s="339"/>
      <c r="E1" s="339"/>
      <c r="F1" s="339"/>
    </row>
    <row r="2" spans="1:6" s="12" customFormat="1" ht="30" customHeight="1" x14ac:dyDescent="0.25">
      <c r="A2" s="338" t="s">
        <v>18</v>
      </c>
      <c r="B2" s="338"/>
      <c r="C2" s="338"/>
      <c r="D2" s="338"/>
      <c r="E2" s="338"/>
      <c r="F2" s="338"/>
    </row>
    <row r="3" spans="1:6" s="10" customFormat="1" ht="12.75" x14ac:dyDescent="0.2">
      <c r="A3" s="5"/>
      <c r="B3" s="9"/>
      <c r="C3" s="9"/>
      <c r="D3" s="9"/>
      <c r="E3" s="9"/>
      <c r="F3" s="9" t="s">
        <v>19</v>
      </c>
    </row>
    <row r="4" spans="1:6" x14ac:dyDescent="0.25">
      <c r="A4" s="5" t="s">
        <v>20</v>
      </c>
      <c r="B4" s="4"/>
      <c r="C4" s="4"/>
      <c r="D4" s="4"/>
      <c r="E4" s="4"/>
      <c r="F4" s="4" t="s">
        <v>21</v>
      </c>
    </row>
    <row r="5" spans="1:6" s="11" customFormat="1" ht="24.95" customHeight="1" x14ac:dyDescent="0.3">
      <c r="A5" s="338" t="s">
        <v>22</v>
      </c>
      <c r="B5" s="338"/>
      <c r="C5" s="338"/>
      <c r="D5" s="338"/>
      <c r="E5" s="338"/>
      <c r="F5" s="338"/>
    </row>
    <row r="6" spans="1:6" s="11" customFormat="1" ht="24.95" customHeight="1" x14ac:dyDescent="0.3">
      <c r="A6" s="338" t="s">
        <v>23</v>
      </c>
      <c r="B6" s="338"/>
      <c r="C6" s="338"/>
      <c r="D6" s="338"/>
      <c r="E6" s="338"/>
      <c r="F6" s="338"/>
    </row>
    <row r="7" spans="1:6" s="2" customFormat="1" ht="44.1" customHeight="1" x14ac:dyDescent="0.25">
      <c r="A7" s="340" t="s">
        <v>24</v>
      </c>
      <c r="B7" s="340"/>
      <c r="C7" s="340"/>
      <c r="D7" s="340"/>
      <c r="E7" s="340"/>
      <c r="F7" s="340"/>
    </row>
    <row r="8" spans="1:6" s="1" customFormat="1" ht="24.95" customHeight="1" thickBot="1" x14ac:dyDescent="0.3">
      <c r="A8" s="13" t="s">
        <v>25</v>
      </c>
      <c r="B8" s="7"/>
      <c r="C8" s="7"/>
      <c r="D8" s="7"/>
      <c r="E8" s="7"/>
      <c r="F8" s="7"/>
    </row>
    <row r="9" spans="1:6" ht="42.6" customHeight="1" thickBot="1" x14ac:dyDescent="0.3">
      <c r="A9" s="181" t="s">
        <v>15</v>
      </c>
      <c r="B9" s="182" t="s">
        <v>26</v>
      </c>
      <c r="C9" s="182" t="s">
        <v>27</v>
      </c>
      <c r="D9" s="182" t="s">
        <v>28</v>
      </c>
      <c r="E9" s="182" t="s">
        <v>29</v>
      </c>
      <c r="F9" s="183" t="s">
        <v>30</v>
      </c>
    </row>
    <row r="10" spans="1:6" s="3" customFormat="1" ht="15.95" customHeight="1" x14ac:dyDescent="0.25">
      <c r="A10" s="357" t="s">
        <v>16</v>
      </c>
      <c r="B10" s="358">
        <f>COLUMN()</f>
        <v>2</v>
      </c>
      <c r="C10" s="358">
        <f>COLUMN()</f>
        <v>3</v>
      </c>
      <c r="D10" s="358">
        <f>COLUMN()</f>
        <v>4</v>
      </c>
      <c r="E10" s="358" t="str">
        <f>_xlfn.CONCAT(TEXT(COLUMN(),"@")," (",TEXT(D10,"@")," / ",TEXT(B10,"@"),")")</f>
        <v>5 (4 / 2)</v>
      </c>
      <c r="F10" s="359" t="str">
        <f>_xlfn.CONCAT(TEXT(COLUMN(),"@")," (",TEXT(D10,"@")," / ",TEXT(C10,"@"),")")</f>
        <v>6 (4 / 3)</v>
      </c>
    </row>
    <row r="11" spans="1:6" s="3" customFormat="1" ht="24.95" customHeight="1" x14ac:dyDescent="0.25">
      <c r="A11" s="360" t="s">
        <v>0</v>
      </c>
      <c r="B11" s="17">
        <v>1690913.08</v>
      </c>
      <c r="C11" s="17">
        <v>2262760.75</v>
      </c>
      <c r="D11" s="17">
        <v>1936746.11</v>
      </c>
      <c r="E11" s="18">
        <f>D11/B11</f>
        <v>1.1453847822857932</v>
      </c>
      <c r="F11" s="361">
        <f>D11/C11</f>
        <v>0.8559217363125996</v>
      </c>
    </row>
    <row r="12" spans="1:6" s="3" customFormat="1" ht="24.95" customHeight="1" thickBot="1" x14ac:dyDescent="0.3">
      <c r="A12" s="362" t="s">
        <v>1</v>
      </c>
      <c r="B12" s="222">
        <v>0</v>
      </c>
      <c r="C12" s="222">
        <v>0</v>
      </c>
      <c r="D12" s="222">
        <v>0</v>
      </c>
      <c r="E12" s="223">
        <v>0</v>
      </c>
      <c r="F12" s="363">
        <v>0</v>
      </c>
    </row>
    <row r="13" spans="1:6" s="19" customFormat="1" ht="30" customHeight="1" thickBot="1" x14ac:dyDescent="0.3">
      <c r="A13" s="226" t="s">
        <v>2</v>
      </c>
      <c r="B13" s="227">
        <f>B11+B12</f>
        <v>1690913.08</v>
      </c>
      <c r="C13" s="227">
        <f>C11+C12</f>
        <v>2262760.75</v>
      </c>
      <c r="D13" s="227">
        <f>D11+D12</f>
        <v>1936746.11</v>
      </c>
      <c r="E13" s="228">
        <f t="shared" ref="E13" si="0">IF(B13&lt;&gt;0,D13/B13,"-")</f>
        <v>1.1453847822857932</v>
      </c>
      <c r="F13" s="229">
        <f t="shared" ref="F13" si="1">IF(C13&lt;&gt;0,D13/C13,"-")</f>
        <v>0.8559217363125996</v>
      </c>
    </row>
    <row r="14" spans="1:6" s="3" customFormat="1" ht="24.95" customHeight="1" x14ac:dyDescent="0.25">
      <c r="A14" s="364" t="s">
        <v>3</v>
      </c>
      <c r="B14" s="224">
        <v>1703836.75</v>
      </c>
      <c r="C14" s="224">
        <v>2234911.71</v>
      </c>
      <c r="D14" s="224">
        <v>2100894.39</v>
      </c>
      <c r="E14" s="225">
        <f>D14/B14</f>
        <v>1.2330373728586381</v>
      </c>
      <c r="F14" s="365">
        <f>D14/C14</f>
        <v>0.94003462445503061</v>
      </c>
    </row>
    <row r="15" spans="1:6" s="3" customFormat="1" ht="24.95" customHeight="1" thickBot="1" x14ac:dyDescent="0.3">
      <c r="A15" s="362" t="s">
        <v>4</v>
      </c>
      <c r="B15" s="222">
        <v>8700.48</v>
      </c>
      <c r="C15" s="222">
        <v>9437.43</v>
      </c>
      <c r="D15" s="222">
        <v>8908.42</v>
      </c>
      <c r="E15" s="223">
        <f t="shared" ref="E15:E17" si="2">D15/B15</f>
        <v>1.0238998308139322</v>
      </c>
      <c r="F15" s="363">
        <f t="shared" ref="F15:F17" si="3">D15/C15</f>
        <v>0.94394554449675383</v>
      </c>
    </row>
    <row r="16" spans="1:6" ht="30" customHeight="1" thickBot="1" x14ac:dyDescent="0.3">
      <c r="A16" s="226" t="s">
        <v>5</v>
      </c>
      <c r="B16" s="227">
        <f>B14+B15</f>
        <v>1712537.23</v>
      </c>
      <c r="C16" s="227">
        <f>C14+C15</f>
        <v>2244349.14</v>
      </c>
      <c r="D16" s="227">
        <f>D14+D15</f>
        <v>2109802.81</v>
      </c>
      <c r="E16" s="228">
        <f t="shared" si="2"/>
        <v>1.2319748575626588</v>
      </c>
      <c r="F16" s="229">
        <f t="shared" si="3"/>
        <v>0.9400510697725043</v>
      </c>
    </row>
    <row r="17" spans="1:6" ht="30" customHeight="1" thickBot="1" x14ac:dyDescent="0.3">
      <c r="A17" s="218" t="s">
        <v>6</v>
      </c>
      <c r="B17" s="219">
        <f>B13-B16</f>
        <v>-21624.149999999907</v>
      </c>
      <c r="C17" s="219">
        <f>C11+C12-C14-C15</f>
        <v>18411.610000000037</v>
      </c>
      <c r="D17" s="219">
        <f>D11+D12-D14-D15</f>
        <v>-173056.70000000004</v>
      </c>
      <c r="E17" s="220">
        <f t="shared" si="2"/>
        <v>8.0029365316093717</v>
      </c>
      <c r="F17" s="221">
        <f t="shared" si="3"/>
        <v>-9.3993246652519638</v>
      </c>
    </row>
    <row r="18" spans="1:6" x14ac:dyDescent="0.25">
      <c r="A18" s="14"/>
      <c r="B18" s="15"/>
      <c r="C18" s="15"/>
      <c r="D18" s="15"/>
      <c r="E18" s="16"/>
      <c r="F18" s="16"/>
    </row>
    <row r="19" spans="1:6" x14ac:dyDescent="0.25">
      <c r="A19" s="14"/>
      <c r="B19" s="15"/>
      <c r="C19" s="15"/>
      <c r="D19" s="15"/>
      <c r="E19" s="16"/>
      <c r="F19" s="16"/>
    </row>
    <row r="20" spans="1:6" s="1" customFormat="1" ht="21.75" customHeight="1" thickBot="1" x14ac:dyDescent="0.25">
      <c r="A20" s="8" t="s">
        <v>14</v>
      </c>
      <c r="B20" s="7"/>
      <c r="C20" s="7"/>
      <c r="D20" s="7"/>
      <c r="E20" s="7"/>
      <c r="F20" s="7"/>
    </row>
    <row r="21" spans="1:6" ht="57.6" customHeight="1" thickBot="1" x14ac:dyDescent="0.3">
      <c r="A21" s="181" t="s">
        <v>15</v>
      </c>
      <c r="B21" s="182" t="str">
        <f>B9</f>
        <v>Ostvarenje /
Izvršenje
01.-12.2024.</v>
      </c>
      <c r="C21" s="182" t="str">
        <f>C9</f>
        <v>Rebalans_x000D_
2025.</v>
      </c>
      <c r="D21" s="182" t="str">
        <f>D9</f>
        <v>Ostvarenje /
Izvršenje
01.-12.2025.</v>
      </c>
      <c r="E21" s="182" t="str">
        <f>E9</f>
        <v>Indeks
izvršenja
01.-12.2024.</v>
      </c>
      <c r="F21" s="183" t="str">
        <f>F9</f>
        <v>Indeks
izvršenja
01.-12.2025.</v>
      </c>
    </row>
    <row r="22" spans="1:6" s="3" customFormat="1" ht="15.95" customHeight="1" x14ac:dyDescent="0.25">
      <c r="A22" s="366" t="s">
        <v>16</v>
      </c>
      <c r="B22" s="180">
        <f>COLUMN()</f>
        <v>2</v>
      </c>
      <c r="C22" s="180">
        <f>COLUMN()</f>
        <v>3</v>
      </c>
      <c r="D22" s="180">
        <f>COLUMN()</f>
        <v>4</v>
      </c>
      <c r="E22" s="180" t="str">
        <f>_xlfn.CONCAT(TEXT(COLUMN(),"@")," (",TEXT(D22,"@")," / ",TEXT(B22,"@"),")")</f>
        <v>5 (4 / 2)</v>
      </c>
      <c r="F22" s="367" t="str">
        <f>_xlfn.CONCAT(TEXT(COLUMN(),"@")," (",TEXT(D22,"@")," / ",TEXT(C22,"@"),")")</f>
        <v>6 (4 / 3)</v>
      </c>
    </row>
    <row r="23" spans="1:6" s="3" customFormat="1" ht="24.95" customHeight="1" x14ac:dyDescent="0.25">
      <c r="A23" s="360" t="s">
        <v>10</v>
      </c>
      <c r="B23" s="17">
        <v>0</v>
      </c>
      <c r="C23" s="17">
        <v>0</v>
      </c>
      <c r="D23" s="17">
        <v>0</v>
      </c>
      <c r="E23" s="18">
        <v>0</v>
      </c>
      <c r="F23" s="361">
        <v>0</v>
      </c>
    </row>
    <row r="24" spans="1:6" s="3" customFormat="1" ht="24.95" customHeight="1" x14ac:dyDescent="0.25">
      <c r="A24" s="360" t="s">
        <v>11</v>
      </c>
      <c r="B24" s="17">
        <v>0</v>
      </c>
      <c r="C24" s="17">
        <v>0</v>
      </c>
      <c r="D24" s="17">
        <v>0</v>
      </c>
      <c r="E24" s="18">
        <v>0</v>
      </c>
      <c r="F24" s="361">
        <v>0</v>
      </c>
    </row>
    <row r="25" spans="1:6" s="3" customFormat="1" ht="30" customHeight="1" x14ac:dyDescent="0.25">
      <c r="A25" s="368" t="s">
        <v>7</v>
      </c>
      <c r="B25" s="184">
        <f>B23-B24</f>
        <v>0</v>
      </c>
      <c r="C25" s="184">
        <f>C23-C24</f>
        <v>0</v>
      </c>
      <c r="D25" s="184">
        <f>D23-D24</f>
        <v>0</v>
      </c>
      <c r="E25" s="185">
        <v>0</v>
      </c>
      <c r="F25" s="369">
        <v>0</v>
      </c>
    </row>
    <row r="26" spans="1:6" s="3" customFormat="1" ht="24.95" customHeight="1" x14ac:dyDescent="0.25">
      <c r="A26" s="360" t="s">
        <v>13</v>
      </c>
      <c r="B26" s="17">
        <v>0</v>
      </c>
      <c r="C26" s="17">
        <v>0</v>
      </c>
      <c r="D26" s="17">
        <v>0</v>
      </c>
      <c r="E26" s="18">
        <v>0</v>
      </c>
      <c r="F26" s="361">
        <v>0</v>
      </c>
    </row>
    <row r="27" spans="1:6" s="3" customFormat="1" ht="24.95" customHeight="1" thickBot="1" x14ac:dyDescent="0.3">
      <c r="A27" s="362" t="s">
        <v>12</v>
      </c>
      <c r="B27" s="222">
        <v>0</v>
      </c>
      <c r="C27" s="222">
        <v>0</v>
      </c>
      <c r="D27" s="222">
        <v>0</v>
      </c>
      <c r="E27" s="223">
        <v>0</v>
      </c>
      <c r="F27" s="363">
        <v>0</v>
      </c>
    </row>
    <row r="28" spans="1:6" ht="30" customHeight="1" thickBot="1" x14ac:dyDescent="0.3">
      <c r="A28" s="226" t="s">
        <v>8</v>
      </c>
      <c r="B28" s="227">
        <f>B23-B24+B26-B27</f>
        <v>0</v>
      </c>
      <c r="C28" s="227">
        <f>C23-C24+C26-C27</f>
        <v>0</v>
      </c>
      <c r="D28" s="227">
        <f>D23-D24+D26-D27</f>
        <v>0</v>
      </c>
      <c r="E28" s="228">
        <v>0</v>
      </c>
      <c r="F28" s="229">
        <v>0</v>
      </c>
    </row>
    <row r="29" spans="1:6" ht="30" customHeight="1" thickBot="1" x14ac:dyDescent="0.3">
      <c r="A29" s="230" t="s">
        <v>274</v>
      </c>
      <c r="B29" s="227">
        <v>28329.93</v>
      </c>
      <c r="C29" s="227">
        <v>0</v>
      </c>
      <c r="D29" s="227">
        <v>6857.78</v>
      </c>
      <c r="E29" s="228">
        <v>0</v>
      </c>
      <c r="F29" s="229">
        <v>0</v>
      </c>
    </row>
    <row r="30" spans="1:6" ht="30" customHeight="1" thickBot="1" x14ac:dyDescent="0.3">
      <c r="A30" s="218" t="s">
        <v>9</v>
      </c>
      <c r="B30" s="219">
        <f>B29+B17</f>
        <v>6705.7800000000934</v>
      </c>
      <c r="C30" s="219">
        <v>-18411.61</v>
      </c>
      <c r="D30" s="219">
        <f>D17+D28</f>
        <v>-173056.70000000004</v>
      </c>
      <c r="E30" s="220">
        <v>0</v>
      </c>
      <c r="F30" s="221">
        <v>0</v>
      </c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3:3" x14ac:dyDescent="0.25">
      <c r="C33" s="6"/>
    </row>
  </sheetData>
  <mergeCells count="5">
    <mergeCell ref="A6:F6"/>
    <mergeCell ref="A1:F1"/>
    <mergeCell ref="A5:F5"/>
    <mergeCell ref="A7:F7"/>
    <mergeCell ref="A2:F2"/>
  </mergeCells>
  <pageMargins left="0.39370078740157499" right="0.39370078740157499" top="0.39370078740157499" bottom="0.39370078740157499" header="0.23622047244094499" footer="0.23622047244094499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86B8-AF43-4E6F-B49C-E0E09CD0BB53}">
  <sheetPr>
    <tabColor rgb="FFFFFF00"/>
  </sheetPr>
  <dimension ref="A2:G33"/>
  <sheetViews>
    <sheetView workbookViewId="0">
      <selection activeCell="F33" sqref="F33"/>
    </sheetView>
  </sheetViews>
  <sheetFormatPr defaultRowHeight="15" x14ac:dyDescent="0.25"/>
  <cols>
    <col min="1" max="1" width="7.85546875" customWidth="1"/>
    <col min="2" max="2" width="56.42578125" customWidth="1"/>
    <col min="3" max="5" width="18.7109375" customWidth="1"/>
    <col min="6" max="7" width="16.42578125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31</v>
      </c>
      <c r="B3" s="23"/>
      <c r="C3" s="23"/>
      <c r="D3" s="23"/>
      <c r="E3" s="23"/>
      <c r="F3" s="23"/>
      <c r="G3" s="23"/>
    </row>
    <row r="4" spans="1:7" ht="20.25" x14ac:dyDescent="0.3">
      <c r="A4" s="24" t="s">
        <v>32</v>
      </c>
      <c r="B4" s="24"/>
      <c r="C4" s="24"/>
      <c r="D4" s="24"/>
      <c r="E4" s="24"/>
      <c r="F4" s="23"/>
      <c r="G4" s="23"/>
    </row>
    <row r="5" spans="1:7" ht="21" thickBot="1" x14ac:dyDescent="0.35">
      <c r="A5" s="23"/>
      <c r="B5" s="23"/>
      <c r="C5" s="23"/>
      <c r="D5" s="23"/>
      <c r="E5" s="23"/>
      <c r="F5" s="23"/>
      <c r="G5" s="23"/>
    </row>
    <row r="6" spans="1:7" ht="45.6" customHeight="1" thickBot="1" x14ac:dyDescent="0.3">
      <c r="A6" s="341" t="s">
        <v>15</v>
      </c>
      <c r="B6" s="342"/>
      <c r="C6" s="115" t="s">
        <v>33</v>
      </c>
      <c r="D6" s="115" t="s">
        <v>34</v>
      </c>
      <c r="E6" s="115" t="s">
        <v>35</v>
      </c>
      <c r="F6" s="115" t="s">
        <v>36</v>
      </c>
      <c r="G6" s="116" t="s">
        <v>37</v>
      </c>
    </row>
    <row r="7" spans="1:7" ht="16.5" thickBot="1" x14ac:dyDescent="0.3">
      <c r="A7" s="131" t="s">
        <v>38</v>
      </c>
      <c r="B7" s="132" t="s">
        <v>39</v>
      </c>
      <c r="C7" s="133">
        <f>C8+C14+C18+C21+C26+C30</f>
        <v>1690913.0799999998</v>
      </c>
      <c r="D7" s="133">
        <f>D8+D14+D18+D21+D26+D30</f>
        <v>2262760.75</v>
      </c>
      <c r="E7" s="133">
        <f>E8+E14+E18+E21+E26+E30</f>
        <v>1936746.1099999999</v>
      </c>
      <c r="F7" s="134">
        <f>E7/C7</f>
        <v>1.1453847822857932</v>
      </c>
      <c r="G7" s="135">
        <f>E7/D7</f>
        <v>0.85592173631259949</v>
      </c>
    </row>
    <row r="8" spans="1:7" ht="15.75" thickBot="1" x14ac:dyDescent="0.3">
      <c r="A8" s="251" t="s">
        <v>40</v>
      </c>
      <c r="B8" s="252" t="s">
        <v>41</v>
      </c>
      <c r="C8" s="253">
        <f>C9+C12</f>
        <v>1452464.4</v>
      </c>
      <c r="D8" s="253">
        <f>D9+D12</f>
        <v>1927020.2699999998</v>
      </c>
      <c r="E8" s="253">
        <f>E9+E12</f>
        <v>1656744.9400000002</v>
      </c>
      <c r="F8" s="254">
        <f t="shared" ref="F8:F33" si="0">E8/C8</f>
        <v>1.1406440942717773</v>
      </c>
      <c r="G8" s="255">
        <f t="shared" ref="G8:G33" si="1">E8/D8</f>
        <v>0.85974442811647245</v>
      </c>
    </row>
    <row r="9" spans="1:7" ht="15.75" thickBot="1" x14ac:dyDescent="0.3">
      <c r="A9" s="232">
        <v>636</v>
      </c>
      <c r="B9" s="233" t="s">
        <v>100</v>
      </c>
      <c r="C9" s="234">
        <f>C10</f>
        <v>1444301.01</v>
      </c>
      <c r="D9" s="234">
        <f>D10+D11</f>
        <v>1914673.8099999998</v>
      </c>
      <c r="E9" s="234">
        <f>E10+E11</f>
        <v>1644402.12</v>
      </c>
      <c r="F9" s="235">
        <f t="shared" si="0"/>
        <v>1.138545295346709</v>
      </c>
      <c r="G9" s="236">
        <f t="shared" si="1"/>
        <v>0.85884191417440459</v>
      </c>
    </row>
    <row r="10" spans="1:7" ht="15.75" thickBot="1" x14ac:dyDescent="0.3">
      <c r="A10" s="63">
        <v>6361</v>
      </c>
      <c r="B10" s="237" t="s">
        <v>102</v>
      </c>
      <c r="C10" s="65">
        <v>1444301.01</v>
      </c>
      <c r="D10" s="65">
        <f>1908714.4+4000+1459.41</f>
        <v>1914173.8099999998</v>
      </c>
      <c r="E10" s="65">
        <v>1644022.12</v>
      </c>
      <c r="F10" s="66">
        <f t="shared" si="0"/>
        <v>1.1382821922972968</v>
      </c>
      <c r="G10" s="67">
        <f t="shared" si="1"/>
        <v>0.85886773260156568</v>
      </c>
    </row>
    <row r="11" spans="1:7" ht="15.75" thickBot="1" x14ac:dyDescent="0.3">
      <c r="A11" s="110">
        <v>6362</v>
      </c>
      <c r="B11" s="238" t="s">
        <v>108</v>
      </c>
      <c r="C11" s="112">
        <v>0</v>
      </c>
      <c r="D11" s="112">
        <v>500</v>
      </c>
      <c r="E11" s="112">
        <v>380</v>
      </c>
      <c r="F11" s="113">
        <v>0</v>
      </c>
      <c r="G11" s="114">
        <f t="shared" si="1"/>
        <v>0.76</v>
      </c>
    </row>
    <row r="12" spans="1:7" ht="15.75" thickBot="1" x14ac:dyDescent="0.3">
      <c r="A12" s="232">
        <v>639</v>
      </c>
      <c r="B12" s="233" t="s">
        <v>118</v>
      </c>
      <c r="C12" s="234">
        <f>C13</f>
        <v>8163.39</v>
      </c>
      <c r="D12" s="234">
        <f>D13</f>
        <v>12346.46</v>
      </c>
      <c r="E12" s="234">
        <f>E13</f>
        <v>12342.82</v>
      </c>
      <c r="F12" s="235">
        <f t="shared" si="0"/>
        <v>1.511972354622283</v>
      </c>
      <c r="G12" s="236">
        <f t="shared" si="1"/>
        <v>0.99970517865039865</v>
      </c>
    </row>
    <row r="13" spans="1:7" ht="15.75" thickBot="1" x14ac:dyDescent="0.3">
      <c r="A13" s="110">
        <v>6393</v>
      </c>
      <c r="B13" s="238" t="s">
        <v>285</v>
      </c>
      <c r="C13" s="112">
        <v>8163.39</v>
      </c>
      <c r="D13" s="112">
        <f>10202.3+1800.4+326.78+16.98</f>
        <v>12346.46</v>
      </c>
      <c r="E13" s="112">
        <v>12342.82</v>
      </c>
      <c r="F13" s="113">
        <f t="shared" si="0"/>
        <v>1.511972354622283</v>
      </c>
      <c r="G13" s="114">
        <f t="shared" si="1"/>
        <v>0.99970517865039865</v>
      </c>
    </row>
    <row r="14" spans="1:7" ht="15.75" thickBot="1" x14ac:dyDescent="0.3">
      <c r="A14" s="251" t="s">
        <v>42</v>
      </c>
      <c r="B14" s="252" t="s">
        <v>43</v>
      </c>
      <c r="C14" s="253">
        <f>C15</f>
        <v>51.53</v>
      </c>
      <c r="D14" s="253">
        <f>D15</f>
        <v>5</v>
      </c>
      <c r="E14" s="253">
        <f>E15</f>
        <v>3.21</v>
      </c>
      <c r="F14" s="254">
        <f t="shared" si="0"/>
        <v>6.2293809431399186E-2</v>
      </c>
      <c r="G14" s="255">
        <f t="shared" si="1"/>
        <v>0.64200000000000002</v>
      </c>
    </row>
    <row r="15" spans="1:7" ht="15.75" thickBot="1" x14ac:dyDescent="0.3">
      <c r="A15" s="245">
        <v>641</v>
      </c>
      <c r="B15" s="246" t="s">
        <v>81</v>
      </c>
      <c r="C15" s="247">
        <f>C16+C17</f>
        <v>51.53</v>
      </c>
      <c r="D15" s="247">
        <f>D16</f>
        <v>5</v>
      </c>
      <c r="E15" s="247">
        <v>3.21</v>
      </c>
      <c r="F15" s="248">
        <f t="shared" si="0"/>
        <v>6.2293809431399186E-2</v>
      </c>
      <c r="G15" s="249">
        <f t="shared" si="1"/>
        <v>0.64200000000000002</v>
      </c>
    </row>
    <row r="16" spans="1:7" x14ac:dyDescent="0.25">
      <c r="A16" s="69">
        <v>6413</v>
      </c>
      <c r="B16" s="250" t="s">
        <v>83</v>
      </c>
      <c r="C16" s="71">
        <v>12.33</v>
      </c>
      <c r="D16" s="71">
        <v>5</v>
      </c>
      <c r="E16" s="71">
        <v>3.21</v>
      </c>
      <c r="F16" s="72">
        <f t="shared" si="0"/>
        <v>0.26034063260340634</v>
      </c>
      <c r="G16" s="73">
        <f t="shared" si="1"/>
        <v>0.64200000000000002</v>
      </c>
    </row>
    <row r="17" spans="1:7" ht="15.75" thickBot="1" x14ac:dyDescent="0.3">
      <c r="A17" s="239">
        <v>6414</v>
      </c>
      <c r="B17" s="206" t="s">
        <v>85</v>
      </c>
      <c r="C17" s="207">
        <v>39.200000000000003</v>
      </c>
      <c r="D17" s="207">
        <v>0</v>
      </c>
      <c r="E17" s="207">
        <v>0</v>
      </c>
      <c r="F17" s="208">
        <f t="shared" si="0"/>
        <v>0</v>
      </c>
      <c r="G17" s="209">
        <v>0</v>
      </c>
    </row>
    <row r="18" spans="1:7" ht="15.75" thickBot="1" x14ac:dyDescent="0.3">
      <c r="A18" s="256" t="s">
        <v>44</v>
      </c>
      <c r="B18" s="257" t="s">
        <v>45</v>
      </c>
      <c r="C18" s="258">
        <f>C19</f>
        <v>85790.42</v>
      </c>
      <c r="D18" s="258">
        <f>D19</f>
        <v>130328.22</v>
      </c>
      <c r="E18" s="258">
        <f>E19</f>
        <v>96514.64</v>
      </c>
      <c r="F18" s="259">
        <f t="shared" si="0"/>
        <v>1.1250048665107364</v>
      </c>
      <c r="G18" s="260">
        <f t="shared" si="1"/>
        <v>0.74055058835300591</v>
      </c>
    </row>
    <row r="19" spans="1:7" ht="15.75" thickBot="1" x14ac:dyDescent="0.3">
      <c r="A19" s="232">
        <v>652</v>
      </c>
      <c r="B19" s="233" t="s">
        <v>87</v>
      </c>
      <c r="C19" s="234">
        <f>C20</f>
        <v>85790.42</v>
      </c>
      <c r="D19" s="234">
        <f>D20</f>
        <v>130328.22</v>
      </c>
      <c r="E19" s="234">
        <v>96514.64</v>
      </c>
      <c r="F19" s="235">
        <f t="shared" si="0"/>
        <v>1.1250048665107364</v>
      </c>
      <c r="G19" s="236">
        <f t="shared" si="1"/>
        <v>0.74055058835300591</v>
      </c>
    </row>
    <row r="20" spans="1:7" ht="15.75" thickBot="1" x14ac:dyDescent="0.3">
      <c r="A20" s="110">
        <v>6526</v>
      </c>
      <c r="B20" s="238" t="s">
        <v>89</v>
      </c>
      <c r="C20" s="112">
        <v>85790.42</v>
      </c>
      <c r="D20" s="112">
        <f>124928.22+5400</f>
        <v>130328.22</v>
      </c>
      <c r="E20" s="112">
        <v>96514.64</v>
      </c>
      <c r="F20" s="113">
        <f t="shared" si="0"/>
        <v>1.1250048665107364</v>
      </c>
      <c r="G20" s="114">
        <f t="shared" si="1"/>
        <v>0.74055058835300591</v>
      </c>
    </row>
    <row r="21" spans="1:7" ht="15.75" thickBot="1" x14ac:dyDescent="0.3">
      <c r="A21" s="251" t="s">
        <v>46</v>
      </c>
      <c r="B21" s="252" t="s">
        <v>47</v>
      </c>
      <c r="C21" s="253">
        <f>C22+C24</f>
        <v>1271</v>
      </c>
      <c r="D21" s="253">
        <f>D22+D24</f>
        <v>10131.09</v>
      </c>
      <c r="E21" s="253">
        <f>E22+E24</f>
        <v>9687</v>
      </c>
      <c r="F21" s="254">
        <f t="shared" si="0"/>
        <v>7.6215578284815102</v>
      </c>
      <c r="G21" s="255">
        <f t="shared" si="1"/>
        <v>0.95616562482417977</v>
      </c>
    </row>
    <row r="22" spans="1:7" ht="15.75" thickBot="1" x14ac:dyDescent="0.3">
      <c r="A22" s="232">
        <v>661</v>
      </c>
      <c r="B22" s="233" t="s">
        <v>286</v>
      </c>
      <c r="C22" s="234">
        <f>C23</f>
        <v>871</v>
      </c>
      <c r="D22" s="234">
        <f>D23</f>
        <v>7461.09</v>
      </c>
      <c r="E22" s="234">
        <v>7167</v>
      </c>
      <c r="F22" s="235">
        <f t="shared" si="0"/>
        <v>8.2284730195177964</v>
      </c>
      <c r="G22" s="236">
        <f t="shared" si="1"/>
        <v>0.96058350723553798</v>
      </c>
    </row>
    <row r="23" spans="1:7" ht="15.75" thickBot="1" x14ac:dyDescent="0.3">
      <c r="A23" s="110">
        <v>6615</v>
      </c>
      <c r="B23" s="238" t="s">
        <v>93</v>
      </c>
      <c r="C23" s="112">
        <v>871</v>
      </c>
      <c r="D23" s="112">
        <f>5200+2261.09</f>
        <v>7461.09</v>
      </c>
      <c r="E23" s="112">
        <v>7167</v>
      </c>
      <c r="F23" s="113">
        <f t="shared" si="0"/>
        <v>8.2284730195177964</v>
      </c>
      <c r="G23" s="114">
        <f t="shared" si="1"/>
        <v>0.96058350723553798</v>
      </c>
    </row>
    <row r="24" spans="1:7" ht="15.75" thickBot="1" x14ac:dyDescent="0.3">
      <c r="A24" s="232">
        <v>663</v>
      </c>
      <c r="B24" s="233" t="s">
        <v>287</v>
      </c>
      <c r="C24" s="234">
        <f>C25</f>
        <v>400</v>
      </c>
      <c r="D24" s="234">
        <f>D25</f>
        <v>2670</v>
      </c>
      <c r="E24" s="234">
        <v>2520</v>
      </c>
      <c r="F24" s="235">
        <f t="shared" si="0"/>
        <v>6.3</v>
      </c>
      <c r="G24" s="236">
        <f t="shared" si="1"/>
        <v>0.9438202247191011</v>
      </c>
    </row>
    <row r="25" spans="1:7" ht="15.75" thickBot="1" x14ac:dyDescent="0.3">
      <c r="A25" s="110">
        <v>6631</v>
      </c>
      <c r="B25" s="238" t="s">
        <v>113</v>
      </c>
      <c r="C25" s="112">
        <v>400</v>
      </c>
      <c r="D25" s="112">
        <f>20+2250+400</f>
        <v>2670</v>
      </c>
      <c r="E25" s="112">
        <v>2520</v>
      </c>
      <c r="F25" s="113">
        <f t="shared" si="0"/>
        <v>6.3</v>
      </c>
      <c r="G25" s="114">
        <f t="shared" si="1"/>
        <v>0.9438202247191011</v>
      </c>
    </row>
    <row r="26" spans="1:7" ht="15.75" thickBot="1" x14ac:dyDescent="0.3">
      <c r="A26" s="251" t="s">
        <v>48</v>
      </c>
      <c r="B26" s="252" t="s">
        <v>49</v>
      </c>
      <c r="C26" s="253">
        <f>C27</f>
        <v>150456</v>
      </c>
      <c r="D26" s="253">
        <f>D27</f>
        <v>185906.17</v>
      </c>
      <c r="E26" s="253">
        <f>E27</f>
        <v>164560.19</v>
      </c>
      <c r="F26" s="254">
        <f t="shared" si="0"/>
        <v>1.0937429547508906</v>
      </c>
      <c r="G26" s="255">
        <f t="shared" si="1"/>
        <v>0.88517874366407523</v>
      </c>
    </row>
    <row r="27" spans="1:7" ht="15.75" thickBot="1" x14ac:dyDescent="0.3">
      <c r="A27" s="232">
        <v>671</v>
      </c>
      <c r="B27" s="233" t="s">
        <v>288</v>
      </c>
      <c r="C27" s="234">
        <f>C28</f>
        <v>150456</v>
      </c>
      <c r="D27" s="234">
        <f>D28+D29</f>
        <v>185906.17</v>
      </c>
      <c r="E27" s="234">
        <f>E28+E29</f>
        <v>164560.19</v>
      </c>
      <c r="F27" s="235">
        <f t="shared" si="0"/>
        <v>1.0937429547508906</v>
      </c>
      <c r="G27" s="236">
        <f t="shared" si="1"/>
        <v>0.88517874366407523</v>
      </c>
    </row>
    <row r="28" spans="1:7" x14ac:dyDescent="0.25">
      <c r="A28" s="110">
        <v>6711</v>
      </c>
      <c r="B28" s="238" t="s">
        <v>76</v>
      </c>
      <c r="C28" s="112">
        <v>150456</v>
      </c>
      <c r="D28" s="112">
        <f>102000+80065.28</f>
        <v>182065.28</v>
      </c>
      <c r="E28" s="112">
        <v>160719.29999999999</v>
      </c>
      <c r="F28" s="113">
        <f t="shared" si="0"/>
        <v>1.0682146275323017</v>
      </c>
      <c r="G28" s="114">
        <f t="shared" si="1"/>
        <v>0.88275644867599135</v>
      </c>
    </row>
    <row r="29" spans="1:7" ht="15.75" thickBot="1" x14ac:dyDescent="0.3">
      <c r="A29" s="98">
        <v>6712</v>
      </c>
      <c r="B29" s="99" t="s">
        <v>289</v>
      </c>
      <c r="C29" s="100">
        <v>0</v>
      </c>
      <c r="D29" s="100">
        <v>3840.89</v>
      </c>
      <c r="E29" s="100">
        <v>3840.89</v>
      </c>
      <c r="F29" s="101">
        <v>0</v>
      </c>
      <c r="G29" s="102">
        <f t="shared" si="1"/>
        <v>1</v>
      </c>
    </row>
    <row r="30" spans="1:7" ht="15.75" thickBot="1" x14ac:dyDescent="0.3">
      <c r="A30" s="261" t="s">
        <v>50</v>
      </c>
      <c r="B30" s="262" t="s">
        <v>51</v>
      </c>
      <c r="C30" s="263">
        <f>C31</f>
        <v>879.73</v>
      </c>
      <c r="D30" s="263">
        <f>D31</f>
        <v>9370</v>
      </c>
      <c r="E30" s="263">
        <f>E31</f>
        <v>9236.1299999999992</v>
      </c>
      <c r="F30" s="264">
        <f t="shared" si="0"/>
        <v>10.498823502665589</v>
      </c>
      <c r="G30" s="265">
        <f t="shared" si="1"/>
        <v>0.98571291355389534</v>
      </c>
    </row>
    <row r="31" spans="1:7" ht="15.75" thickBot="1" x14ac:dyDescent="0.3">
      <c r="A31" s="232">
        <v>683</v>
      </c>
      <c r="B31" s="233" t="s">
        <v>95</v>
      </c>
      <c r="C31" s="234">
        <f>C32</f>
        <v>879.73</v>
      </c>
      <c r="D31" s="234">
        <f>D32</f>
        <v>9370</v>
      </c>
      <c r="E31" s="234">
        <v>9236.1299999999992</v>
      </c>
      <c r="F31" s="235">
        <f t="shared" si="0"/>
        <v>10.498823502665589</v>
      </c>
      <c r="G31" s="236">
        <f t="shared" si="1"/>
        <v>0.98571291355389534</v>
      </c>
    </row>
    <row r="32" spans="1:7" ht="15.75" thickBot="1" x14ac:dyDescent="0.3">
      <c r="A32" s="240">
        <v>6831</v>
      </c>
      <c r="B32" s="241" t="s">
        <v>95</v>
      </c>
      <c r="C32" s="242">
        <v>879.73</v>
      </c>
      <c r="D32" s="242">
        <v>9370</v>
      </c>
      <c r="E32" s="242">
        <v>9236.1299999999992</v>
      </c>
      <c r="F32" s="243">
        <f t="shared" si="0"/>
        <v>10.498823502665589</v>
      </c>
      <c r="G32" s="244">
        <f t="shared" si="1"/>
        <v>0.98571291355389534</v>
      </c>
    </row>
    <row r="33" spans="1:7" ht="16.5" thickBot="1" x14ac:dyDescent="0.3">
      <c r="A33" s="188" t="s">
        <v>52</v>
      </c>
      <c r="B33" s="189"/>
      <c r="C33" s="190">
        <f>C7</f>
        <v>1690913.0799999998</v>
      </c>
      <c r="D33" s="190">
        <f>D7</f>
        <v>2262760.75</v>
      </c>
      <c r="E33" s="190">
        <f>E7</f>
        <v>1936746.1099999999</v>
      </c>
      <c r="F33" s="191">
        <f t="shared" si="0"/>
        <v>1.1453847822857932</v>
      </c>
      <c r="G33" s="192">
        <f t="shared" si="1"/>
        <v>0.85592173631259949</v>
      </c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C7E89-E4AE-4457-A504-35D70C0FCC3C}">
  <sheetPr>
    <tabColor theme="8" tint="0.39997558519241921"/>
  </sheetPr>
  <dimension ref="A2:G66"/>
  <sheetViews>
    <sheetView topLeftCell="A31" workbookViewId="0">
      <selection activeCell="C66" sqref="C66"/>
    </sheetView>
  </sheetViews>
  <sheetFormatPr defaultRowHeight="15" x14ac:dyDescent="0.25"/>
  <cols>
    <col min="1" max="1" width="7.85546875" customWidth="1"/>
    <col min="2" max="2" width="54.5703125" customWidth="1"/>
    <col min="3" max="5" width="18.7109375" customWidth="1"/>
    <col min="6" max="7" width="17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31</v>
      </c>
      <c r="B3" s="23"/>
      <c r="C3" s="23"/>
      <c r="D3" s="23"/>
      <c r="E3" s="23"/>
      <c r="F3" s="23"/>
      <c r="G3" s="23"/>
    </row>
    <row r="4" spans="1:7" ht="20.25" x14ac:dyDescent="0.3">
      <c r="A4" s="24" t="s">
        <v>32</v>
      </c>
      <c r="B4" s="24"/>
      <c r="C4" s="24"/>
      <c r="D4" s="24"/>
      <c r="E4" s="24"/>
      <c r="F4" s="23"/>
      <c r="G4" s="23"/>
    </row>
    <row r="5" spans="1:7" ht="15.75" thickBot="1" x14ac:dyDescent="0.3"/>
    <row r="6" spans="1:7" ht="47.45" customHeight="1" thickBot="1" x14ac:dyDescent="0.3">
      <c r="A6" s="343" t="s">
        <v>15</v>
      </c>
      <c r="B6" s="344"/>
      <c r="C6" s="117" t="s">
        <v>33</v>
      </c>
      <c r="D6" s="117" t="s">
        <v>34</v>
      </c>
      <c r="E6" s="117" t="s">
        <v>35</v>
      </c>
      <c r="F6" s="117" t="s">
        <v>36</v>
      </c>
      <c r="G6" s="120" t="s">
        <v>37</v>
      </c>
    </row>
    <row r="7" spans="1:7" ht="16.5" thickBot="1" x14ac:dyDescent="0.3">
      <c r="A7" s="131" t="s">
        <v>53</v>
      </c>
      <c r="B7" s="136" t="s">
        <v>54</v>
      </c>
      <c r="C7" s="133">
        <f>C8+C17+C47+C52</f>
        <v>1703836.75</v>
      </c>
      <c r="D7" s="133">
        <f>D8+D17+D47+D52</f>
        <v>2234911.7099999995</v>
      </c>
      <c r="E7" s="133">
        <f>E8+E17+E47+E52</f>
        <v>2100894.39</v>
      </c>
      <c r="F7" s="134">
        <f>E7/C7</f>
        <v>1.2330373728586381</v>
      </c>
      <c r="G7" s="135">
        <f>E7/D7</f>
        <v>0.94003462445503072</v>
      </c>
    </row>
    <row r="8" spans="1:7" ht="15.75" thickBot="1" x14ac:dyDescent="0.3">
      <c r="A8" s="251" t="s">
        <v>55</v>
      </c>
      <c r="B8" s="277" t="s">
        <v>56</v>
      </c>
      <c r="C8" s="253">
        <f>C9+C13+C15</f>
        <v>1434999.27</v>
      </c>
      <c r="D8" s="253">
        <f>D9+D13+D15</f>
        <v>1901138.64</v>
      </c>
      <c r="E8" s="253">
        <f>E9+E13+E15</f>
        <v>1790070.4700000002</v>
      </c>
      <c r="F8" s="254">
        <f t="shared" ref="F8:F66" si="0">E8/C8</f>
        <v>1.2474365021802416</v>
      </c>
      <c r="G8" s="255">
        <f t="shared" ref="G8:G66" si="1">E8/D8</f>
        <v>0.94157807975540397</v>
      </c>
    </row>
    <row r="9" spans="1:7" ht="15.75" thickBot="1" x14ac:dyDescent="0.3">
      <c r="A9" s="232">
        <v>311</v>
      </c>
      <c r="B9" s="276" t="s">
        <v>290</v>
      </c>
      <c r="C9" s="234">
        <f>C10+C11+C12</f>
        <v>1190858.01</v>
      </c>
      <c r="D9" s="234">
        <f>D10+D11+D12</f>
        <v>1583363.63</v>
      </c>
      <c r="E9" s="234">
        <f>E10+E11+E12</f>
        <v>1482526.9000000001</v>
      </c>
      <c r="F9" s="235">
        <f t="shared" si="0"/>
        <v>1.2449233137374625</v>
      </c>
      <c r="G9" s="236">
        <f t="shared" si="1"/>
        <v>0.93631486280886733</v>
      </c>
    </row>
    <row r="10" spans="1:7" x14ac:dyDescent="0.25">
      <c r="A10" s="63">
        <v>3111</v>
      </c>
      <c r="B10" s="108" t="s">
        <v>220</v>
      </c>
      <c r="C10" s="65">
        <v>1145534.99</v>
      </c>
      <c r="D10" s="65">
        <v>1511363.63</v>
      </c>
      <c r="E10" s="65">
        <v>1412857.34</v>
      </c>
      <c r="F10" s="66">
        <f t="shared" si="0"/>
        <v>1.2333602660185876</v>
      </c>
      <c r="G10" s="67">
        <f t="shared" si="1"/>
        <v>0.93482290559023196</v>
      </c>
    </row>
    <row r="11" spans="1:7" x14ac:dyDescent="0.25">
      <c r="A11" s="63">
        <v>3113</v>
      </c>
      <c r="B11" s="108" t="s">
        <v>222</v>
      </c>
      <c r="C11" s="65">
        <v>32169.74</v>
      </c>
      <c r="D11" s="65">
        <v>40000</v>
      </c>
      <c r="E11" s="65">
        <v>36963.54</v>
      </c>
      <c r="F11" s="66">
        <f t="shared" si="0"/>
        <v>1.1490158142403388</v>
      </c>
      <c r="G11" s="67">
        <f t="shared" si="1"/>
        <v>0.92408849999999998</v>
      </c>
    </row>
    <row r="12" spans="1:7" ht="15.75" thickBot="1" x14ac:dyDescent="0.3">
      <c r="A12" s="110">
        <v>3114</v>
      </c>
      <c r="B12" s="111" t="s">
        <v>224</v>
      </c>
      <c r="C12" s="112">
        <v>13153.28</v>
      </c>
      <c r="D12" s="112">
        <v>32000</v>
      </c>
      <c r="E12" s="112">
        <v>32706.02</v>
      </c>
      <c r="F12" s="113">
        <f t="shared" si="0"/>
        <v>2.4865295956597899</v>
      </c>
      <c r="G12" s="114">
        <f t="shared" si="1"/>
        <v>1.0220631250000001</v>
      </c>
    </row>
    <row r="13" spans="1:7" ht="15.75" thickBot="1" x14ac:dyDescent="0.3">
      <c r="A13" s="232">
        <v>312</v>
      </c>
      <c r="B13" s="276" t="s">
        <v>216</v>
      </c>
      <c r="C13" s="234">
        <f>C14</f>
        <v>47680.02</v>
      </c>
      <c r="D13" s="234">
        <f>D14</f>
        <v>72900</v>
      </c>
      <c r="E13" s="234">
        <f>E14</f>
        <v>62801.45</v>
      </c>
      <c r="F13" s="235">
        <f t="shared" si="0"/>
        <v>1.3171439525402884</v>
      </c>
      <c r="G13" s="236">
        <f t="shared" si="1"/>
        <v>0.86147393689986274</v>
      </c>
    </row>
    <row r="14" spans="1:7" ht="15.75" thickBot="1" x14ac:dyDescent="0.3">
      <c r="A14" s="110">
        <v>3121</v>
      </c>
      <c r="B14" s="111" t="s">
        <v>216</v>
      </c>
      <c r="C14" s="112">
        <v>47680.02</v>
      </c>
      <c r="D14" s="112">
        <v>72900</v>
      </c>
      <c r="E14" s="112">
        <v>62801.45</v>
      </c>
      <c r="F14" s="113">
        <f t="shared" si="0"/>
        <v>1.3171439525402884</v>
      </c>
      <c r="G14" s="114">
        <f t="shared" si="1"/>
        <v>0.86147393689986274</v>
      </c>
    </row>
    <row r="15" spans="1:7" ht="15.75" thickBot="1" x14ac:dyDescent="0.3">
      <c r="A15" s="232">
        <v>313</v>
      </c>
      <c r="B15" s="276" t="s">
        <v>226</v>
      </c>
      <c r="C15" s="234">
        <f>C16</f>
        <v>196461.24</v>
      </c>
      <c r="D15" s="234">
        <f>D16</f>
        <v>244875.01</v>
      </c>
      <c r="E15" s="234">
        <f>E16</f>
        <v>244742.12</v>
      </c>
      <c r="F15" s="235">
        <f t="shared" si="0"/>
        <v>1.2457526991074677</v>
      </c>
      <c r="G15" s="236">
        <f t="shared" si="1"/>
        <v>0.99945731497877222</v>
      </c>
    </row>
    <row r="16" spans="1:7" ht="15.75" thickBot="1" x14ac:dyDescent="0.3">
      <c r="A16" s="110">
        <v>3132</v>
      </c>
      <c r="B16" s="111" t="s">
        <v>228</v>
      </c>
      <c r="C16" s="112">
        <v>196461.24</v>
      </c>
      <c r="D16" s="112">
        <v>244875.01</v>
      </c>
      <c r="E16" s="112">
        <v>244742.12</v>
      </c>
      <c r="F16" s="113">
        <f t="shared" si="0"/>
        <v>1.2457526991074677</v>
      </c>
      <c r="G16" s="114">
        <f t="shared" si="1"/>
        <v>0.99945731497877222</v>
      </c>
    </row>
    <row r="17" spans="1:7" s="278" customFormat="1" ht="15.75" thickBot="1" x14ac:dyDescent="0.3">
      <c r="A17" s="261" t="s">
        <v>57</v>
      </c>
      <c r="B17" s="290" t="s">
        <v>58</v>
      </c>
      <c r="C17" s="263">
        <f>C18+C22+C29+C39+C41</f>
        <v>267882.45</v>
      </c>
      <c r="D17" s="263">
        <f>D18+D22+D29+D39+D41</f>
        <v>332390.66999999993</v>
      </c>
      <c r="E17" s="263">
        <f>E18+E22+E29+E39+E41</f>
        <v>309681.42999999993</v>
      </c>
      <c r="F17" s="264">
        <f t="shared" si="0"/>
        <v>1.1560347831670195</v>
      </c>
      <c r="G17" s="265">
        <f t="shared" si="1"/>
        <v>0.9316790690905975</v>
      </c>
    </row>
    <row r="18" spans="1:7" s="289" customFormat="1" ht="15.75" thickBot="1" x14ac:dyDescent="0.3">
      <c r="A18" s="303">
        <v>321</v>
      </c>
      <c r="B18" s="304" t="s">
        <v>129</v>
      </c>
      <c r="C18" s="305">
        <f>C19+C20+C21</f>
        <v>90980.77</v>
      </c>
      <c r="D18" s="305">
        <f>D19+D20+D21</f>
        <v>102833.81</v>
      </c>
      <c r="E18" s="305">
        <f>E19+E20+E21</f>
        <v>98308.319999999992</v>
      </c>
      <c r="F18" s="306">
        <f t="shared" si="0"/>
        <v>1.0805395469833898</v>
      </c>
      <c r="G18" s="307">
        <f t="shared" si="1"/>
        <v>0.95599219750780406</v>
      </c>
    </row>
    <row r="19" spans="1:7" s="289" customFormat="1" x14ac:dyDescent="0.25">
      <c r="A19" s="298">
        <v>3211</v>
      </c>
      <c r="B19" s="299" t="s">
        <v>131</v>
      </c>
      <c r="C19" s="300">
        <v>9974.8799999999992</v>
      </c>
      <c r="D19" s="300">
        <v>13225.81</v>
      </c>
      <c r="E19" s="300">
        <v>12517.18</v>
      </c>
      <c r="F19" s="301">
        <f t="shared" si="0"/>
        <v>1.2548702340278781</v>
      </c>
      <c r="G19" s="302">
        <f t="shared" si="1"/>
        <v>0.94642067291152687</v>
      </c>
    </row>
    <row r="20" spans="1:7" s="289" customFormat="1" x14ac:dyDescent="0.25">
      <c r="A20" s="298">
        <v>3212</v>
      </c>
      <c r="B20" s="299" t="s">
        <v>291</v>
      </c>
      <c r="C20" s="300">
        <v>79421.350000000006</v>
      </c>
      <c r="D20" s="300">
        <v>88788</v>
      </c>
      <c r="E20" s="300">
        <v>85064.12</v>
      </c>
      <c r="F20" s="301">
        <f t="shared" si="0"/>
        <v>1.0710485278832453</v>
      </c>
      <c r="G20" s="302">
        <f t="shared" si="1"/>
        <v>0.95805874667747892</v>
      </c>
    </row>
    <row r="21" spans="1:7" s="289" customFormat="1" ht="15.75" thickBot="1" x14ac:dyDescent="0.3">
      <c r="A21" s="284">
        <v>3213</v>
      </c>
      <c r="B21" s="285" t="s">
        <v>135</v>
      </c>
      <c r="C21" s="286">
        <v>1584.54</v>
      </c>
      <c r="D21" s="286">
        <v>820</v>
      </c>
      <c r="E21" s="286">
        <v>727.02</v>
      </c>
      <c r="F21" s="287">
        <f t="shared" si="0"/>
        <v>0.45882085652618426</v>
      </c>
      <c r="G21" s="288">
        <f t="shared" si="1"/>
        <v>0.88660975609756099</v>
      </c>
    </row>
    <row r="22" spans="1:7" s="289" customFormat="1" ht="15.75" thickBot="1" x14ac:dyDescent="0.3">
      <c r="A22" s="322">
        <v>322</v>
      </c>
      <c r="B22" s="323" t="s">
        <v>137</v>
      </c>
      <c r="C22" s="324">
        <f>C23+C24+C25+C26+C27+C28</f>
        <v>47891.060000000005</v>
      </c>
      <c r="D22" s="324">
        <f>D23+D24+D25+D26+D27+D28</f>
        <v>56837.349999999991</v>
      </c>
      <c r="E22" s="324">
        <f>E23+E24+E25+E26+E27+E28</f>
        <v>49057.899999999994</v>
      </c>
      <c r="F22" s="325">
        <f t="shared" si="0"/>
        <v>1.0243644638477409</v>
      </c>
      <c r="G22" s="326">
        <f t="shared" si="1"/>
        <v>0.86312785518677426</v>
      </c>
    </row>
    <row r="23" spans="1:7" s="289" customFormat="1" x14ac:dyDescent="0.25">
      <c r="A23" s="293">
        <v>3221</v>
      </c>
      <c r="B23" s="294" t="s">
        <v>139</v>
      </c>
      <c r="C23" s="295">
        <v>6339.39</v>
      </c>
      <c r="D23" s="295">
        <v>9526.15</v>
      </c>
      <c r="E23" s="295">
        <v>8714.83</v>
      </c>
      <c r="F23" s="296">
        <f t="shared" si="0"/>
        <v>1.3747111315126535</v>
      </c>
      <c r="G23" s="297">
        <f t="shared" si="1"/>
        <v>0.91483232995491359</v>
      </c>
    </row>
    <row r="24" spans="1:7" s="289" customFormat="1" x14ac:dyDescent="0.25">
      <c r="A24" s="321">
        <v>3222</v>
      </c>
      <c r="B24" s="291" t="s">
        <v>173</v>
      </c>
      <c r="C24" s="292">
        <v>124.84</v>
      </c>
      <c r="D24" s="292">
        <v>407.16</v>
      </c>
      <c r="E24" s="292">
        <v>403.52</v>
      </c>
      <c r="F24" s="163">
        <f t="shared" si="0"/>
        <v>3.2322973405959625</v>
      </c>
      <c r="G24" s="167">
        <f t="shared" si="1"/>
        <v>0.99106002554278405</v>
      </c>
    </row>
    <row r="25" spans="1:7" s="289" customFormat="1" x14ac:dyDescent="0.25">
      <c r="A25" s="321">
        <v>3223</v>
      </c>
      <c r="B25" s="291" t="s">
        <v>141</v>
      </c>
      <c r="C25" s="292">
        <v>34660.67</v>
      </c>
      <c r="D25" s="292">
        <v>39935.589999999997</v>
      </c>
      <c r="E25" s="292">
        <v>33603.53</v>
      </c>
      <c r="F25" s="163">
        <f t="shared" si="0"/>
        <v>0.96950030106169327</v>
      </c>
      <c r="G25" s="167">
        <f t="shared" si="1"/>
        <v>0.8414431838868538</v>
      </c>
    </row>
    <row r="26" spans="1:7" s="289" customFormat="1" x14ac:dyDescent="0.25">
      <c r="A26" s="321">
        <v>3224</v>
      </c>
      <c r="B26" s="291" t="s">
        <v>164</v>
      </c>
      <c r="C26" s="292">
        <v>4036.4</v>
      </c>
      <c r="D26" s="292">
        <v>4068.45</v>
      </c>
      <c r="E26" s="292">
        <v>3506.05</v>
      </c>
      <c r="F26" s="163">
        <f t="shared" si="0"/>
        <v>0.86860816569220101</v>
      </c>
      <c r="G26" s="167">
        <f t="shared" si="1"/>
        <v>0.86176553724391358</v>
      </c>
    </row>
    <row r="27" spans="1:7" s="289" customFormat="1" x14ac:dyDescent="0.25">
      <c r="A27" s="321">
        <v>3225</v>
      </c>
      <c r="B27" s="291" t="s">
        <v>175</v>
      </c>
      <c r="C27" s="292">
        <v>2337.58</v>
      </c>
      <c r="D27" s="292">
        <v>2700</v>
      </c>
      <c r="E27" s="292">
        <v>2659.13</v>
      </c>
      <c r="F27" s="163">
        <f t="shared" si="0"/>
        <v>1.1375567895002525</v>
      </c>
      <c r="G27" s="167">
        <f t="shared" si="1"/>
        <v>0.98486296296296305</v>
      </c>
    </row>
    <row r="28" spans="1:7" s="289" customFormat="1" ht="15.75" thickBot="1" x14ac:dyDescent="0.3">
      <c r="A28" s="311">
        <v>3227</v>
      </c>
      <c r="B28" s="312" t="s">
        <v>177</v>
      </c>
      <c r="C28" s="313">
        <v>392.18</v>
      </c>
      <c r="D28" s="313">
        <v>200</v>
      </c>
      <c r="E28" s="313">
        <v>170.84</v>
      </c>
      <c r="F28" s="314">
        <f t="shared" si="0"/>
        <v>0.43561629863838036</v>
      </c>
      <c r="G28" s="315">
        <f t="shared" si="1"/>
        <v>0.85420000000000007</v>
      </c>
    </row>
    <row r="29" spans="1:7" s="289" customFormat="1" ht="15.75" thickBot="1" x14ac:dyDescent="0.3">
      <c r="A29" s="327">
        <v>323</v>
      </c>
      <c r="B29" s="328" t="s">
        <v>143</v>
      </c>
      <c r="C29" s="329">
        <f>C30+C31+C32+C33+C34+C35+C36+C37+C38</f>
        <v>111105.77</v>
      </c>
      <c r="D29" s="329">
        <f>D30+D31+D32+D33+D34+D35+D36+D37+D38</f>
        <v>149183.16</v>
      </c>
      <c r="E29" s="329">
        <f>E30+E31+E32+E33+E34+E35+E36+E37+E38</f>
        <v>141035.60999999999</v>
      </c>
      <c r="F29" s="330">
        <f t="shared" si="0"/>
        <v>1.2693815091691456</v>
      </c>
      <c r="G29" s="331">
        <f t="shared" si="1"/>
        <v>0.94538559177858938</v>
      </c>
    </row>
    <row r="30" spans="1:7" s="289" customFormat="1" x14ac:dyDescent="0.25">
      <c r="A30" s="298">
        <v>3231</v>
      </c>
      <c r="B30" s="299" t="s">
        <v>145</v>
      </c>
      <c r="C30" s="300">
        <v>7663.26</v>
      </c>
      <c r="D30" s="300">
        <v>11288.96</v>
      </c>
      <c r="E30" s="300">
        <v>10828.4</v>
      </c>
      <c r="F30" s="301">
        <f t="shared" si="0"/>
        <v>1.4130278758648407</v>
      </c>
      <c r="G30" s="302">
        <f t="shared" si="1"/>
        <v>0.95920261919609962</v>
      </c>
    </row>
    <row r="31" spans="1:7" s="289" customFormat="1" x14ac:dyDescent="0.25">
      <c r="A31" s="298">
        <v>3232</v>
      </c>
      <c r="B31" s="299" t="s">
        <v>166</v>
      </c>
      <c r="C31" s="300">
        <v>21121.23</v>
      </c>
      <c r="D31" s="300">
        <v>24756.04</v>
      </c>
      <c r="E31" s="300">
        <v>23871.96</v>
      </c>
      <c r="F31" s="301">
        <f t="shared" si="0"/>
        <v>1.1302353130002372</v>
      </c>
      <c r="G31" s="302">
        <f t="shared" si="1"/>
        <v>0.96428831105459512</v>
      </c>
    </row>
    <row r="32" spans="1:7" s="289" customFormat="1" x14ac:dyDescent="0.25">
      <c r="A32" s="298">
        <v>3233</v>
      </c>
      <c r="B32" s="299" t="s">
        <v>147</v>
      </c>
      <c r="C32" s="300">
        <v>8413.44</v>
      </c>
      <c r="D32" s="300">
        <v>23470.26</v>
      </c>
      <c r="E32" s="300">
        <v>22795.5</v>
      </c>
      <c r="F32" s="301">
        <f t="shared" si="0"/>
        <v>2.7094149361022364</v>
      </c>
      <c r="G32" s="302">
        <f t="shared" si="1"/>
        <v>0.97125042500594372</v>
      </c>
    </row>
    <row r="33" spans="1:7" s="289" customFormat="1" x14ac:dyDescent="0.25">
      <c r="A33" s="298">
        <v>3234</v>
      </c>
      <c r="B33" s="299" t="s">
        <v>293</v>
      </c>
      <c r="C33" s="300">
        <v>8319.0400000000009</v>
      </c>
      <c r="D33" s="300">
        <v>8787.5</v>
      </c>
      <c r="E33" s="300">
        <v>8033.94</v>
      </c>
      <c r="F33" s="301">
        <f t="shared" si="0"/>
        <v>0.96572921875601014</v>
      </c>
      <c r="G33" s="302">
        <f t="shared" si="1"/>
        <v>0.91424637268847786</v>
      </c>
    </row>
    <row r="34" spans="1:7" s="289" customFormat="1" x14ac:dyDescent="0.25">
      <c r="A34" s="298">
        <v>3235</v>
      </c>
      <c r="B34" s="299" t="s">
        <v>181</v>
      </c>
      <c r="C34" s="300">
        <v>22643.3</v>
      </c>
      <c r="D34" s="300">
        <v>18660</v>
      </c>
      <c r="E34" s="300">
        <v>17856.13</v>
      </c>
      <c r="F34" s="301">
        <f t="shared" si="0"/>
        <v>0.78858337786453392</v>
      </c>
      <c r="G34" s="302">
        <f t="shared" si="1"/>
        <v>0.95692015005359066</v>
      </c>
    </row>
    <row r="35" spans="1:7" s="289" customFormat="1" x14ac:dyDescent="0.25">
      <c r="A35" s="298">
        <v>3236</v>
      </c>
      <c r="B35" s="299" t="s">
        <v>183</v>
      </c>
      <c r="C35" s="300">
        <v>1589.85</v>
      </c>
      <c r="D35" s="300">
        <v>2916.25</v>
      </c>
      <c r="E35" s="300">
        <v>2602.92</v>
      </c>
      <c r="F35" s="301">
        <f t="shared" si="0"/>
        <v>1.6372110576469479</v>
      </c>
      <c r="G35" s="302">
        <f t="shared" si="1"/>
        <v>0.89255722246035152</v>
      </c>
    </row>
    <row r="36" spans="1:7" s="289" customFormat="1" x14ac:dyDescent="0.25">
      <c r="A36" s="298">
        <v>3237</v>
      </c>
      <c r="B36" s="299" t="s">
        <v>149</v>
      </c>
      <c r="C36" s="300">
        <v>25371.98</v>
      </c>
      <c r="D36" s="300">
        <v>35768.78</v>
      </c>
      <c r="E36" s="300">
        <v>33061.03</v>
      </c>
      <c r="F36" s="301">
        <f t="shared" si="0"/>
        <v>1.3030528165322532</v>
      </c>
      <c r="G36" s="302">
        <f t="shared" si="1"/>
        <v>0.92429850836399785</v>
      </c>
    </row>
    <row r="37" spans="1:7" s="289" customFormat="1" x14ac:dyDescent="0.25">
      <c r="A37" s="298">
        <v>3238</v>
      </c>
      <c r="B37" s="299" t="s">
        <v>151</v>
      </c>
      <c r="C37" s="300">
        <v>5486.78</v>
      </c>
      <c r="D37" s="300">
        <v>7810.21</v>
      </c>
      <c r="E37" s="300">
        <v>7491.12</v>
      </c>
      <c r="F37" s="301">
        <f t="shared" si="0"/>
        <v>1.3653035113490972</v>
      </c>
      <c r="G37" s="302">
        <f t="shared" si="1"/>
        <v>0.95914450443714061</v>
      </c>
    </row>
    <row r="38" spans="1:7" s="289" customFormat="1" ht="15.75" thickBot="1" x14ac:dyDescent="0.3">
      <c r="A38" s="284">
        <v>3239</v>
      </c>
      <c r="B38" s="285" t="s">
        <v>153</v>
      </c>
      <c r="C38" s="286">
        <v>10496.89</v>
      </c>
      <c r="D38" s="286">
        <v>15725.16</v>
      </c>
      <c r="E38" s="286">
        <v>14494.61</v>
      </c>
      <c r="F38" s="287">
        <f t="shared" si="0"/>
        <v>1.3808480416580531</v>
      </c>
      <c r="G38" s="288">
        <f t="shared" si="1"/>
        <v>0.92174642420172515</v>
      </c>
    </row>
    <row r="39" spans="1:7" s="289" customFormat="1" ht="15.75" thickBot="1" x14ac:dyDescent="0.3">
      <c r="A39" s="303">
        <v>324</v>
      </c>
      <c r="B39" s="304" t="s">
        <v>292</v>
      </c>
      <c r="C39" s="305">
        <f>C40</f>
        <v>5004.53</v>
      </c>
      <c r="D39" s="305">
        <f>D40</f>
        <v>4191.04</v>
      </c>
      <c r="E39" s="305">
        <f>E40</f>
        <v>3709.13</v>
      </c>
      <c r="F39" s="306">
        <f t="shared" si="0"/>
        <v>0.74115451401030674</v>
      </c>
      <c r="G39" s="307">
        <f t="shared" si="1"/>
        <v>0.88501422081392689</v>
      </c>
    </row>
    <row r="40" spans="1:7" s="289" customFormat="1" ht="15.75" thickBot="1" x14ac:dyDescent="0.3">
      <c r="A40" s="284">
        <v>3241</v>
      </c>
      <c r="B40" s="285" t="s">
        <v>292</v>
      </c>
      <c r="C40" s="286">
        <v>5004.53</v>
      </c>
      <c r="D40" s="286">
        <v>4191.04</v>
      </c>
      <c r="E40" s="286">
        <v>3709.13</v>
      </c>
      <c r="F40" s="287">
        <f t="shared" si="0"/>
        <v>0.74115451401030674</v>
      </c>
      <c r="G40" s="288">
        <f t="shared" si="1"/>
        <v>0.88501422081392689</v>
      </c>
    </row>
    <row r="41" spans="1:7" s="289" customFormat="1" ht="15.75" thickBot="1" x14ac:dyDescent="0.3">
      <c r="A41" s="322">
        <v>329</v>
      </c>
      <c r="B41" s="323" t="s">
        <v>158</v>
      </c>
      <c r="C41" s="324">
        <f>C42+C43+C44+C45+C46</f>
        <v>12900.32</v>
      </c>
      <c r="D41" s="324">
        <f>D42+D43+D44+D45+D46</f>
        <v>19345.309999999998</v>
      </c>
      <c r="E41" s="324">
        <f>E42+E43+E44+E45+E46</f>
        <v>17570.47</v>
      </c>
      <c r="F41" s="325">
        <f t="shared" si="0"/>
        <v>1.3620181514877152</v>
      </c>
      <c r="G41" s="326">
        <f t="shared" si="1"/>
        <v>0.90825476562536367</v>
      </c>
    </row>
    <row r="42" spans="1:7" s="289" customFormat="1" x14ac:dyDescent="0.25">
      <c r="A42" s="293">
        <v>3292</v>
      </c>
      <c r="B42" s="294" t="s">
        <v>185</v>
      </c>
      <c r="C42" s="295">
        <v>1671.69</v>
      </c>
      <c r="D42" s="295">
        <v>2670.96</v>
      </c>
      <c r="E42" s="295">
        <v>2269.2800000000002</v>
      </c>
      <c r="F42" s="296">
        <f t="shared" si="0"/>
        <v>1.3574765656311876</v>
      </c>
      <c r="G42" s="297">
        <f t="shared" si="1"/>
        <v>0.84961212447958789</v>
      </c>
    </row>
    <row r="43" spans="1:7" s="289" customFormat="1" x14ac:dyDescent="0.25">
      <c r="A43" s="321">
        <v>3293</v>
      </c>
      <c r="B43" s="291" t="s">
        <v>160</v>
      </c>
      <c r="C43" s="292">
        <v>3747.23</v>
      </c>
      <c r="D43" s="292">
        <v>7760.05</v>
      </c>
      <c r="E43" s="292">
        <v>6738.7</v>
      </c>
      <c r="F43" s="163">
        <f t="shared" si="0"/>
        <v>1.7983150220296058</v>
      </c>
      <c r="G43" s="167">
        <f t="shared" si="1"/>
        <v>0.8683835800027061</v>
      </c>
    </row>
    <row r="44" spans="1:7" s="289" customFormat="1" x14ac:dyDescent="0.25">
      <c r="A44" s="321">
        <v>3294</v>
      </c>
      <c r="B44" s="291" t="s">
        <v>187</v>
      </c>
      <c r="C44" s="292">
        <v>812.91</v>
      </c>
      <c r="D44" s="292">
        <v>790</v>
      </c>
      <c r="E44" s="292">
        <v>790</v>
      </c>
      <c r="F44" s="163">
        <f t="shared" si="0"/>
        <v>0.97181729834791064</v>
      </c>
      <c r="G44" s="167">
        <f t="shared" si="1"/>
        <v>1</v>
      </c>
    </row>
    <row r="45" spans="1:7" s="289" customFormat="1" x14ac:dyDescent="0.25">
      <c r="A45" s="321">
        <v>3295</v>
      </c>
      <c r="B45" s="291" t="s">
        <v>189</v>
      </c>
      <c r="C45" s="292">
        <v>4103.87</v>
      </c>
      <c r="D45" s="292">
        <v>5455.31</v>
      </c>
      <c r="E45" s="292">
        <v>5247.31</v>
      </c>
      <c r="F45" s="163">
        <f t="shared" si="0"/>
        <v>1.2786248102400906</v>
      </c>
      <c r="G45" s="167">
        <f t="shared" si="1"/>
        <v>0.9618720109397999</v>
      </c>
    </row>
    <row r="46" spans="1:7" s="289" customFormat="1" ht="15.75" thickBot="1" x14ac:dyDescent="0.3">
      <c r="A46" s="311">
        <v>3299</v>
      </c>
      <c r="B46" s="312" t="s">
        <v>158</v>
      </c>
      <c r="C46" s="313">
        <v>2564.62</v>
      </c>
      <c r="D46" s="313">
        <v>2668.99</v>
      </c>
      <c r="E46" s="313">
        <v>2525.1799999999998</v>
      </c>
      <c r="F46" s="314">
        <f t="shared" si="0"/>
        <v>0.98462150338061782</v>
      </c>
      <c r="G46" s="315">
        <f t="shared" si="1"/>
        <v>0.94611819452302182</v>
      </c>
    </row>
    <row r="47" spans="1:7" ht="15.75" thickBot="1" x14ac:dyDescent="0.3">
      <c r="A47" s="279" t="s">
        <v>59</v>
      </c>
      <c r="B47" s="280" t="s">
        <v>60</v>
      </c>
      <c r="C47" s="281">
        <f>C48</f>
        <v>776.55</v>
      </c>
      <c r="D47" s="281">
        <f>D48</f>
        <v>1168</v>
      </c>
      <c r="E47" s="281">
        <f>E48</f>
        <v>928.09</v>
      </c>
      <c r="F47" s="282">
        <f t="shared" si="0"/>
        <v>1.1951451934839998</v>
      </c>
      <c r="G47" s="283">
        <f t="shared" si="1"/>
        <v>0.79459760273972602</v>
      </c>
    </row>
    <row r="48" spans="1:7" x14ac:dyDescent="0.25">
      <c r="A48" s="316">
        <v>343</v>
      </c>
      <c r="B48" s="317" t="s">
        <v>191</v>
      </c>
      <c r="C48" s="318">
        <f>C49</f>
        <v>776.55</v>
      </c>
      <c r="D48" s="318">
        <f>D49+D50+D51</f>
        <v>1168</v>
      </c>
      <c r="E48" s="318">
        <f>E49+E50+E51</f>
        <v>928.09</v>
      </c>
      <c r="F48" s="319">
        <f t="shared" si="0"/>
        <v>1.1951451934839998</v>
      </c>
      <c r="G48" s="320">
        <f t="shared" si="1"/>
        <v>0.79459760273972602</v>
      </c>
    </row>
    <row r="49" spans="1:7" x14ac:dyDescent="0.25">
      <c r="A49" s="321">
        <v>3431</v>
      </c>
      <c r="B49" s="291" t="s">
        <v>193</v>
      </c>
      <c r="C49" s="292">
        <v>776.55</v>
      </c>
      <c r="D49" s="292">
        <v>1100</v>
      </c>
      <c r="E49" s="292">
        <v>887.01</v>
      </c>
      <c r="F49" s="163">
        <f t="shared" si="0"/>
        <v>1.1422445431717212</v>
      </c>
      <c r="G49" s="167">
        <f t="shared" si="1"/>
        <v>0.80637272727272724</v>
      </c>
    </row>
    <row r="50" spans="1:7" x14ac:dyDescent="0.25">
      <c r="A50" s="321">
        <v>3432</v>
      </c>
      <c r="B50" s="291" t="s">
        <v>195</v>
      </c>
      <c r="C50" s="292">
        <v>0</v>
      </c>
      <c r="D50" s="292">
        <v>50</v>
      </c>
      <c r="E50" s="292">
        <v>31.96</v>
      </c>
      <c r="F50" s="163">
        <v>0</v>
      </c>
      <c r="G50" s="167">
        <f t="shared" si="1"/>
        <v>0.63919999999999999</v>
      </c>
    </row>
    <row r="51" spans="1:7" ht="15.75" thickBot="1" x14ac:dyDescent="0.3">
      <c r="A51" s="308">
        <v>3433</v>
      </c>
      <c r="B51" s="309" t="s">
        <v>197</v>
      </c>
      <c r="C51" s="310">
        <v>0</v>
      </c>
      <c r="D51" s="310">
        <v>18</v>
      </c>
      <c r="E51" s="310">
        <v>9.1199999999999992</v>
      </c>
      <c r="F51" s="170">
        <v>0</v>
      </c>
      <c r="G51" s="171">
        <f t="shared" si="1"/>
        <v>0.5066666666666666</v>
      </c>
    </row>
    <row r="52" spans="1:7" ht="15.75" thickBot="1" x14ac:dyDescent="0.3">
      <c r="A52" s="251" t="s">
        <v>61</v>
      </c>
      <c r="B52" s="277" t="s">
        <v>62</v>
      </c>
      <c r="C52" s="253">
        <f t="shared" ref="C52:E53" si="2">C53</f>
        <v>178.48</v>
      </c>
      <c r="D52" s="253">
        <f t="shared" si="2"/>
        <v>214.4</v>
      </c>
      <c r="E52" s="253">
        <f t="shared" si="2"/>
        <v>214.4</v>
      </c>
      <c r="F52" s="254">
        <f t="shared" si="0"/>
        <v>1.201255042581802</v>
      </c>
      <c r="G52" s="255">
        <f t="shared" si="1"/>
        <v>1</v>
      </c>
    </row>
    <row r="53" spans="1:7" ht="15.75" thickBot="1" x14ac:dyDescent="0.3">
      <c r="A53" s="303">
        <v>372</v>
      </c>
      <c r="B53" s="304" t="s">
        <v>230</v>
      </c>
      <c r="C53" s="305">
        <f t="shared" si="2"/>
        <v>178.48</v>
      </c>
      <c r="D53" s="305">
        <f t="shared" si="2"/>
        <v>214.4</v>
      </c>
      <c r="E53" s="305">
        <f t="shared" si="2"/>
        <v>214.4</v>
      </c>
      <c r="F53" s="306">
        <f t="shared" si="0"/>
        <v>1.201255042581802</v>
      </c>
      <c r="G53" s="307">
        <f t="shared" si="1"/>
        <v>1</v>
      </c>
    </row>
    <row r="54" spans="1:7" x14ac:dyDescent="0.25">
      <c r="A54" s="298">
        <v>3721</v>
      </c>
      <c r="B54" s="299" t="s">
        <v>294</v>
      </c>
      <c r="C54" s="300">
        <v>178.48</v>
      </c>
      <c r="D54" s="300">
        <v>214.4</v>
      </c>
      <c r="E54" s="300">
        <v>214.4</v>
      </c>
      <c r="F54" s="301">
        <f t="shared" si="0"/>
        <v>1.201255042581802</v>
      </c>
      <c r="G54" s="302">
        <f t="shared" si="1"/>
        <v>1</v>
      </c>
    </row>
    <row r="55" spans="1:7" ht="16.5" thickBot="1" x14ac:dyDescent="0.3">
      <c r="A55" s="332">
        <v>4</v>
      </c>
      <c r="B55" s="333" t="s">
        <v>64</v>
      </c>
      <c r="C55" s="334">
        <f>C56</f>
        <v>8700.48</v>
      </c>
      <c r="D55" s="334">
        <f>D56</f>
        <v>9437.43</v>
      </c>
      <c r="E55" s="334">
        <f>E56</f>
        <v>8908.4199999999983</v>
      </c>
      <c r="F55" s="335">
        <f t="shared" si="0"/>
        <v>1.023899830813932</v>
      </c>
      <c r="G55" s="336">
        <f t="shared" si="1"/>
        <v>0.94394554449675372</v>
      </c>
    </row>
    <row r="56" spans="1:7" ht="15.75" thickBot="1" x14ac:dyDescent="0.3">
      <c r="A56" s="251" t="s">
        <v>65</v>
      </c>
      <c r="B56" s="277" t="s">
        <v>66</v>
      </c>
      <c r="C56" s="253">
        <f>C57+C62+C64</f>
        <v>8700.48</v>
      </c>
      <c r="D56" s="253">
        <f>D57+D62+D64</f>
        <v>9437.43</v>
      </c>
      <c r="E56" s="253">
        <f>E57+E62+E64</f>
        <v>8908.4199999999983</v>
      </c>
      <c r="F56" s="254">
        <f t="shared" si="0"/>
        <v>1.023899830813932</v>
      </c>
      <c r="G56" s="255">
        <f t="shared" si="1"/>
        <v>0.94394554449675372</v>
      </c>
    </row>
    <row r="57" spans="1:7" ht="15.75" thickBot="1" x14ac:dyDescent="0.3">
      <c r="A57" s="232">
        <v>422</v>
      </c>
      <c r="B57" s="276" t="s">
        <v>169</v>
      </c>
      <c r="C57" s="234">
        <f>C58+C59+C60+C61</f>
        <v>5517.01</v>
      </c>
      <c r="D57" s="234">
        <f>D58+D59+D60+D61</f>
        <v>6287.4299999999994</v>
      </c>
      <c r="E57" s="234">
        <f>E58+E59+E60+E61</f>
        <v>6287.4299999999994</v>
      </c>
      <c r="F57" s="235">
        <f t="shared" si="0"/>
        <v>1.1396444813404361</v>
      </c>
      <c r="G57" s="236">
        <f t="shared" si="1"/>
        <v>1</v>
      </c>
    </row>
    <row r="58" spans="1:7" x14ac:dyDescent="0.25">
      <c r="A58" s="63">
        <v>4221</v>
      </c>
      <c r="B58" s="108" t="s">
        <v>199</v>
      </c>
      <c r="C58" s="65">
        <v>0</v>
      </c>
      <c r="D58" s="65">
        <v>393</v>
      </c>
      <c r="E58" s="65">
        <v>393</v>
      </c>
      <c r="F58" s="66">
        <v>0</v>
      </c>
      <c r="G58" s="67">
        <f t="shared" si="1"/>
        <v>1</v>
      </c>
    </row>
    <row r="59" spans="1:7" x14ac:dyDescent="0.25">
      <c r="A59" s="61">
        <v>4222</v>
      </c>
      <c r="B59" s="68" t="s">
        <v>201</v>
      </c>
      <c r="C59" s="59">
        <v>1315.5</v>
      </c>
      <c r="D59" s="59">
        <v>508.78</v>
      </c>
      <c r="E59" s="59">
        <v>508.78</v>
      </c>
      <c r="F59" s="60">
        <f t="shared" si="0"/>
        <v>0.38675788673508171</v>
      </c>
      <c r="G59" s="62">
        <f t="shared" si="1"/>
        <v>1</v>
      </c>
    </row>
    <row r="60" spans="1:7" x14ac:dyDescent="0.25">
      <c r="A60" s="61">
        <v>4223</v>
      </c>
      <c r="B60" s="68" t="s">
        <v>171</v>
      </c>
      <c r="C60" s="59">
        <v>2488.6799999999998</v>
      </c>
      <c r="D60" s="59">
        <v>4791.9399999999996</v>
      </c>
      <c r="E60" s="59">
        <v>4791.9399999999996</v>
      </c>
      <c r="F60" s="60">
        <f t="shared" si="0"/>
        <v>1.9254946397286914</v>
      </c>
      <c r="G60" s="62">
        <f t="shared" si="1"/>
        <v>1</v>
      </c>
    </row>
    <row r="61" spans="1:7" ht="15.75" thickBot="1" x14ac:dyDescent="0.3">
      <c r="A61" s="98">
        <v>4226</v>
      </c>
      <c r="B61" s="109" t="s">
        <v>203</v>
      </c>
      <c r="C61" s="100">
        <v>1712.83</v>
      </c>
      <c r="D61" s="100">
        <v>593.71</v>
      </c>
      <c r="E61" s="100">
        <v>593.71</v>
      </c>
      <c r="F61" s="101">
        <f t="shared" si="0"/>
        <v>0.34662517587851688</v>
      </c>
      <c r="G61" s="102">
        <f t="shared" si="1"/>
        <v>1</v>
      </c>
    </row>
    <row r="62" spans="1:7" ht="15.75" thickBot="1" x14ac:dyDescent="0.3">
      <c r="A62" s="232">
        <v>424</v>
      </c>
      <c r="B62" s="276" t="s">
        <v>207</v>
      </c>
      <c r="C62" s="234">
        <f>C63</f>
        <v>683.47</v>
      </c>
      <c r="D62" s="234">
        <f>D63</f>
        <v>1900</v>
      </c>
      <c r="E62" s="234">
        <f>E63</f>
        <v>1370.99</v>
      </c>
      <c r="F62" s="235">
        <f t="shared" si="0"/>
        <v>2.0059256441394648</v>
      </c>
      <c r="G62" s="236">
        <f t="shared" si="1"/>
        <v>0.72157368421052637</v>
      </c>
    </row>
    <row r="63" spans="1:7" ht="15.75" thickBot="1" x14ac:dyDescent="0.3">
      <c r="A63" s="110">
        <v>4241</v>
      </c>
      <c r="B63" s="111" t="s">
        <v>209</v>
      </c>
      <c r="C63" s="112">
        <v>683.47</v>
      </c>
      <c r="D63" s="112">
        <v>1900</v>
      </c>
      <c r="E63" s="112">
        <v>1370.99</v>
      </c>
      <c r="F63" s="113">
        <f t="shared" si="0"/>
        <v>2.0059256441394648</v>
      </c>
      <c r="G63" s="114">
        <f t="shared" si="1"/>
        <v>0.72157368421052637</v>
      </c>
    </row>
    <row r="64" spans="1:7" ht="15.75" thickBot="1" x14ac:dyDescent="0.3">
      <c r="A64" s="232">
        <v>426</v>
      </c>
      <c r="B64" s="276" t="s">
        <v>211</v>
      </c>
      <c r="C64" s="234">
        <f>C65</f>
        <v>2500</v>
      </c>
      <c r="D64" s="234">
        <f>D65</f>
        <v>1250</v>
      </c>
      <c r="E64" s="234">
        <f>E65</f>
        <v>1250</v>
      </c>
      <c r="F64" s="235">
        <f t="shared" si="0"/>
        <v>0.5</v>
      </c>
      <c r="G64" s="236">
        <f t="shared" si="1"/>
        <v>1</v>
      </c>
    </row>
    <row r="65" spans="1:7" ht="15.75" thickBot="1" x14ac:dyDescent="0.3">
      <c r="A65" s="240">
        <v>4262</v>
      </c>
      <c r="B65" s="337" t="s">
        <v>213</v>
      </c>
      <c r="C65" s="242">
        <v>2500</v>
      </c>
      <c r="D65" s="242">
        <v>1250</v>
      </c>
      <c r="E65" s="242">
        <v>1250</v>
      </c>
      <c r="F65" s="243">
        <f t="shared" si="0"/>
        <v>0.5</v>
      </c>
      <c r="G65" s="244">
        <f t="shared" si="1"/>
        <v>1</v>
      </c>
    </row>
    <row r="66" spans="1:7" ht="16.5" thickBot="1" x14ac:dyDescent="0.3">
      <c r="A66" s="210" t="s">
        <v>67</v>
      </c>
      <c r="B66" s="211"/>
      <c r="C66" s="212">
        <f>C7+C55</f>
        <v>1712537.23</v>
      </c>
      <c r="D66" s="212">
        <f>D55+D7</f>
        <v>2244349.1399999997</v>
      </c>
      <c r="E66" s="212">
        <f>E7+E55</f>
        <v>2109802.81</v>
      </c>
      <c r="F66" s="213">
        <f t="shared" si="0"/>
        <v>1.2319748575626588</v>
      </c>
      <c r="G66" s="214">
        <f t="shared" si="1"/>
        <v>0.94005106977250441</v>
      </c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59D6-F3DC-4DAC-B7AA-543B0581909F}">
  <sheetPr>
    <tabColor theme="8" tint="0.39997558519241921"/>
  </sheetPr>
  <dimension ref="A2:G9"/>
  <sheetViews>
    <sheetView workbookViewId="0">
      <selection activeCell="D15" sqref="D15"/>
    </sheetView>
  </sheetViews>
  <sheetFormatPr defaultRowHeight="15" x14ac:dyDescent="0.25"/>
  <cols>
    <col min="1" max="1" width="7.85546875" customWidth="1"/>
    <col min="2" max="2" width="43.140625" customWidth="1"/>
    <col min="3" max="5" width="18.7109375" customWidth="1"/>
    <col min="6" max="7" width="19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68</v>
      </c>
      <c r="B3" s="23"/>
      <c r="C3" s="23"/>
      <c r="D3" s="23"/>
      <c r="E3" s="23"/>
      <c r="F3" s="23"/>
      <c r="G3" s="23"/>
    </row>
    <row r="4" spans="1:7" ht="20.25" x14ac:dyDescent="0.3">
      <c r="A4" s="24" t="s">
        <v>69</v>
      </c>
      <c r="B4" s="24"/>
      <c r="C4" s="24"/>
      <c r="D4" s="24"/>
      <c r="E4" s="24"/>
      <c r="F4" s="23"/>
      <c r="G4" s="23"/>
    </row>
    <row r="5" spans="1:7" ht="21" thickBot="1" x14ac:dyDescent="0.35">
      <c r="A5" s="23"/>
      <c r="B5" s="23"/>
      <c r="C5" s="23"/>
      <c r="D5" s="23"/>
      <c r="E5" s="23"/>
      <c r="F5" s="23"/>
      <c r="G5" s="23"/>
    </row>
    <row r="6" spans="1:7" ht="56.45" customHeight="1" x14ac:dyDescent="0.25">
      <c r="A6" s="345" t="s">
        <v>15</v>
      </c>
      <c r="B6" s="346"/>
      <c r="C6" s="266" t="s">
        <v>33</v>
      </c>
      <c r="D6" s="266" t="s">
        <v>34</v>
      </c>
      <c r="E6" s="266" t="s">
        <v>35</v>
      </c>
      <c r="F6" s="266" t="s">
        <v>36</v>
      </c>
      <c r="G6" s="267" t="s">
        <v>37</v>
      </c>
    </row>
    <row r="7" spans="1:7" x14ac:dyDescent="0.25">
      <c r="A7" s="231">
        <v>922</v>
      </c>
      <c r="B7" s="68" t="s">
        <v>261</v>
      </c>
      <c r="C7" s="59">
        <v>1712537.23</v>
      </c>
      <c r="D7" s="59">
        <v>2244349.1399999992</v>
      </c>
      <c r="E7" s="59">
        <v>2109802.81</v>
      </c>
      <c r="F7" s="60">
        <f>E7/C7</f>
        <v>1.2319748575626588</v>
      </c>
      <c r="G7" s="62">
        <f>E7/D7</f>
        <v>0.94005106977250463</v>
      </c>
    </row>
    <row r="8" spans="1:7" ht="16.5" thickBot="1" x14ac:dyDescent="0.3">
      <c r="A8" s="79" t="s">
        <v>67</v>
      </c>
      <c r="B8" s="80"/>
      <c r="C8" s="81">
        <f>SUBTOTAL(9,C7:C7)</f>
        <v>1712537.23</v>
      </c>
      <c r="D8" s="81">
        <f>SUBTOTAL(9,D7:D7)</f>
        <v>2244349.1399999992</v>
      </c>
      <c r="E8" s="81">
        <f>SUBTOTAL(9,E7:E7)</f>
        <v>2109802.81</v>
      </c>
      <c r="F8" s="82">
        <f>E8/C8</f>
        <v>1.2319748575626588</v>
      </c>
      <c r="G8" s="83">
        <f>E8/D8</f>
        <v>0.94005106977250463</v>
      </c>
    </row>
    <row r="9" spans="1:7" x14ac:dyDescent="0.25">
      <c r="A9" s="20"/>
      <c r="B9" s="20"/>
      <c r="C9" s="20"/>
      <c r="D9" s="20"/>
      <c r="E9" s="20"/>
      <c r="F9" s="20"/>
      <c r="G9" s="20"/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866D-E8A6-44F0-8E40-CA3EC7AAED6E}">
  <sheetPr>
    <tabColor rgb="FFFFFF00"/>
  </sheetPr>
  <dimension ref="A2:G96"/>
  <sheetViews>
    <sheetView topLeftCell="A82" workbookViewId="0">
      <selection activeCell="C46" sqref="C46"/>
    </sheetView>
  </sheetViews>
  <sheetFormatPr defaultRowHeight="15" x14ac:dyDescent="0.25"/>
  <cols>
    <col min="1" max="1" width="7.85546875" customWidth="1"/>
    <col min="2" max="2" width="59.5703125" customWidth="1"/>
    <col min="3" max="5" width="18.7109375" customWidth="1"/>
    <col min="6" max="7" width="19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70</v>
      </c>
      <c r="B3" s="23"/>
      <c r="C3" s="23"/>
      <c r="D3" s="23"/>
      <c r="E3" s="23"/>
      <c r="F3" s="23"/>
      <c r="G3" s="23"/>
    </row>
    <row r="4" spans="1:7" ht="20.25" x14ac:dyDescent="0.3">
      <c r="A4" s="24" t="s">
        <v>71</v>
      </c>
      <c r="B4" s="24"/>
      <c r="C4" s="24"/>
      <c r="D4" s="24"/>
      <c r="E4" s="24"/>
      <c r="F4" s="23"/>
      <c r="G4" s="23"/>
    </row>
    <row r="5" spans="1:7" ht="21" thickBot="1" x14ac:dyDescent="0.35">
      <c r="A5" s="23"/>
      <c r="B5" s="23"/>
      <c r="C5" s="23"/>
      <c r="D5" s="23"/>
      <c r="E5" s="23"/>
      <c r="F5" s="23"/>
      <c r="G5" s="23"/>
    </row>
    <row r="6" spans="1:7" ht="51" customHeight="1" thickBot="1" x14ac:dyDescent="0.3">
      <c r="A6" s="341" t="s">
        <v>15</v>
      </c>
      <c r="B6" s="342"/>
      <c r="C6" s="115" t="s">
        <v>33</v>
      </c>
      <c r="D6" s="115" t="s">
        <v>34</v>
      </c>
      <c r="E6" s="115" t="s">
        <v>35</v>
      </c>
      <c r="F6" s="115" t="s">
        <v>36</v>
      </c>
      <c r="G6" s="116" t="s">
        <v>37</v>
      </c>
    </row>
    <row r="7" spans="1:7" ht="16.5" thickBot="1" x14ac:dyDescent="0.3">
      <c r="A7" s="268" t="s">
        <v>262</v>
      </c>
      <c r="B7" s="269" t="s">
        <v>72</v>
      </c>
      <c r="C7" s="270">
        <f>SUBTOTAL(9,C8:C11)</f>
        <v>93827.23</v>
      </c>
      <c r="D7" s="270">
        <f>SUBTOTAL(9,D8:D11)</f>
        <v>105840.89</v>
      </c>
      <c r="E7" s="270">
        <f>SUBTOTAL(9,E8:E11)</f>
        <v>105840.89</v>
      </c>
      <c r="F7" s="271">
        <v>0</v>
      </c>
      <c r="G7" s="272">
        <f>E7/D7</f>
        <v>1</v>
      </c>
    </row>
    <row r="8" spans="1:7" ht="15.75" x14ac:dyDescent="0.25">
      <c r="A8" s="137" t="s">
        <v>48</v>
      </c>
      <c r="B8" s="138" t="s">
        <v>49</v>
      </c>
      <c r="C8" s="139">
        <f>SUBTOTAL(9,C9:C11)</f>
        <v>93827.23</v>
      </c>
      <c r="D8" s="139">
        <f>SUBTOTAL(9,D9:D11)</f>
        <v>105840.89</v>
      </c>
      <c r="E8" s="139">
        <f>SUBTOTAL(9,E9:E11)</f>
        <v>105840.89</v>
      </c>
      <c r="F8" s="140">
        <v>0</v>
      </c>
      <c r="G8" s="141">
        <f t="shared" ref="G8:G73" si="0">E8/D8</f>
        <v>1</v>
      </c>
    </row>
    <row r="9" spans="1:7" x14ac:dyDescent="0.25">
      <c r="A9" s="124" t="s">
        <v>73</v>
      </c>
      <c r="B9" s="121" t="s">
        <v>74</v>
      </c>
      <c r="C9" s="122">
        <f>SUBTOTAL(9,C10:C11)</f>
        <v>93827.23</v>
      </c>
      <c r="D9" s="122">
        <f>SUBTOTAL(9,D10:D11)</f>
        <v>105840.89</v>
      </c>
      <c r="E9" s="122">
        <f>SUBTOTAL(9,E10:E11)</f>
        <v>105840.89</v>
      </c>
      <c r="F9" s="123">
        <v>0</v>
      </c>
      <c r="G9" s="125">
        <f t="shared" si="0"/>
        <v>1</v>
      </c>
    </row>
    <row r="10" spans="1:7" x14ac:dyDescent="0.25">
      <c r="A10" s="61" t="s">
        <v>75</v>
      </c>
      <c r="B10" s="58" t="s">
        <v>76</v>
      </c>
      <c r="C10" s="59">
        <v>93827.23</v>
      </c>
      <c r="D10" s="59">
        <v>102000</v>
      </c>
      <c r="E10" s="59">
        <v>102000</v>
      </c>
      <c r="F10" s="60">
        <v>0</v>
      </c>
      <c r="G10" s="62">
        <f t="shared" si="0"/>
        <v>1</v>
      </c>
    </row>
    <row r="11" spans="1:7" ht="15.75" thickBot="1" x14ac:dyDescent="0.3">
      <c r="A11" s="98" t="s">
        <v>77</v>
      </c>
      <c r="B11" s="99" t="s">
        <v>78</v>
      </c>
      <c r="C11" s="100">
        <v>0</v>
      </c>
      <c r="D11" s="100">
        <v>3840.89</v>
      </c>
      <c r="E11" s="100">
        <v>3840.89</v>
      </c>
      <c r="F11" s="101">
        <v>0</v>
      </c>
      <c r="G11" s="102">
        <f t="shared" si="0"/>
        <v>1</v>
      </c>
    </row>
    <row r="12" spans="1:7" ht="16.5" thickBot="1" x14ac:dyDescent="0.3">
      <c r="A12" s="268" t="s">
        <v>263</v>
      </c>
      <c r="B12" s="269" t="s">
        <v>79</v>
      </c>
      <c r="C12" s="270">
        <f>SUBTOTAL(9,C13:C25)</f>
        <v>87342.68</v>
      </c>
      <c r="D12" s="270">
        <f>SUBTOTAL(9,D13:D25)</f>
        <v>130503.22</v>
      </c>
      <c r="E12" s="270">
        <f>SUBTOTAL(9,E13:E25)</f>
        <v>96255.98000000001</v>
      </c>
      <c r="F12" s="271">
        <f t="shared" ref="F12:F73" si="1">E12/C12</f>
        <v>1.1020497653609898</v>
      </c>
      <c r="G12" s="272">
        <f t="shared" si="0"/>
        <v>0.73757551729374959</v>
      </c>
    </row>
    <row r="13" spans="1:7" ht="15.75" x14ac:dyDescent="0.25">
      <c r="A13" s="137" t="s">
        <v>42</v>
      </c>
      <c r="B13" s="138" t="s">
        <v>43</v>
      </c>
      <c r="C13" s="139">
        <f>SUBTOTAL(9,C14:C16)</f>
        <v>51.53</v>
      </c>
      <c r="D13" s="139">
        <f>SUBTOTAL(9,D14:D16)</f>
        <v>5</v>
      </c>
      <c r="E13" s="139">
        <f>SUBTOTAL(9,E14:E16)</f>
        <v>3.21</v>
      </c>
      <c r="F13" s="140">
        <f t="shared" si="1"/>
        <v>6.2293809431399186E-2</v>
      </c>
      <c r="G13" s="141">
        <f t="shared" si="0"/>
        <v>0.64200000000000002</v>
      </c>
    </row>
    <row r="14" spans="1:7" x14ac:dyDescent="0.25">
      <c r="A14" s="124" t="s">
        <v>80</v>
      </c>
      <c r="B14" s="121" t="s">
        <v>81</v>
      </c>
      <c r="C14" s="122">
        <f>SUBTOTAL(9,C15:C16)</f>
        <v>51.53</v>
      </c>
      <c r="D14" s="122">
        <f>SUBTOTAL(9,D15:D16)</f>
        <v>5</v>
      </c>
      <c r="E14" s="122">
        <f>SUBTOTAL(9,E15:E16)</f>
        <v>3.21</v>
      </c>
      <c r="F14" s="123">
        <f t="shared" si="1"/>
        <v>6.2293809431399186E-2</v>
      </c>
      <c r="G14" s="125">
        <f t="shared" si="0"/>
        <v>0.64200000000000002</v>
      </c>
    </row>
    <row r="15" spans="1:7" x14ac:dyDescent="0.25">
      <c r="A15" s="61" t="s">
        <v>82</v>
      </c>
      <c r="B15" s="58" t="s">
        <v>83</v>
      </c>
      <c r="C15" s="59">
        <v>12.33</v>
      </c>
      <c r="D15" s="59">
        <v>5</v>
      </c>
      <c r="E15" s="59">
        <v>3.21</v>
      </c>
      <c r="F15" s="60">
        <f t="shared" si="1"/>
        <v>0.26034063260340634</v>
      </c>
      <c r="G15" s="62">
        <f t="shared" si="0"/>
        <v>0.64200000000000002</v>
      </c>
    </row>
    <row r="16" spans="1:7" x14ac:dyDescent="0.25">
      <c r="A16" s="61" t="s">
        <v>84</v>
      </c>
      <c r="B16" s="58" t="s">
        <v>85</v>
      </c>
      <c r="C16" s="59">
        <v>39.200000000000003</v>
      </c>
      <c r="D16" s="59">
        <v>0</v>
      </c>
      <c r="E16" s="59">
        <v>0</v>
      </c>
      <c r="F16" s="60">
        <f t="shared" si="1"/>
        <v>0</v>
      </c>
      <c r="G16" s="62">
        <v>0</v>
      </c>
    </row>
    <row r="17" spans="1:7" ht="15.75" x14ac:dyDescent="0.25">
      <c r="A17" s="126" t="s">
        <v>44</v>
      </c>
      <c r="B17" s="127" t="s">
        <v>45</v>
      </c>
      <c r="C17" s="128">
        <f>SUBTOTAL(9,C18:C19)</f>
        <v>85790.42</v>
      </c>
      <c r="D17" s="128">
        <f>SUBTOTAL(9,D18:D19)</f>
        <v>124928.22</v>
      </c>
      <c r="E17" s="128">
        <f>SUBTOTAL(9,E18:E19)</f>
        <v>90859.64</v>
      </c>
      <c r="F17" s="129">
        <f t="shared" si="1"/>
        <v>1.0590884156995619</v>
      </c>
      <c r="G17" s="130">
        <f t="shared" si="0"/>
        <v>0.72729476174398389</v>
      </c>
    </row>
    <row r="18" spans="1:7" x14ac:dyDescent="0.25">
      <c r="A18" s="124" t="s">
        <v>86</v>
      </c>
      <c r="B18" s="121" t="s">
        <v>87</v>
      </c>
      <c r="C18" s="122">
        <f>SUBTOTAL(9,C19:C19)</f>
        <v>85790.42</v>
      </c>
      <c r="D18" s="122">
        <f>SUBTOTAL(9,D19:D19)</f>
        <v>124928.22</v>
      </c>
      <c r="E18" s="122">
        <f>SUBTOTAL(9,E19:E19)</f>
        <v>90859.64</v>
      </c>
      <c r="F18" s="123">
        <f t="shared" si="1"/>
        <v>1.0590884156995619</v>
      </c>
      <c r="G18" s="125">
        <f t="shared" si="0"/>
        <v>0.72729476174398389</v>
      </c>
    </row>
    <row r="19" spans="1:7" x14ac:dyDescent="0.25">
      <c r="A19" s="61" t="s">
        <v>88</v>
      </c>
      <c r="B19" s="58" t="s">
        <v>89</v>
      </c>
      <c r="C19" s="59">
        <v>85790.42</v>
      </c>
      <c r="D19" s="59">
        <v>124928.22</v>
      </c>
      <c r="E19" s="59">
        <v>90859.64</v>
      </c>
      <c r="F19" s="60">
        <f t="shared" si="1"/>
        <v>1.0590884156995619</v>
      </c>
      <c r="G19" s="62">
        <f t="shared" si="0"/>
        <v>0.72729476174398389</v>
      </c>
    </row>
    <row r="20" spans="1:7" ht="15.75" x14ac:dyDescent="0.25">
      <c r="A20" s="126" t="s">
        <v>46</v>
      </c>
      <c r="B20" s="127" t="s">
        <v>47</v>
      </c>
      <c r="C20" s="128">
        <f>SUBTOTAL(9,C21:C22)</f>
        <v>871</v>
      </c>
      <c r="D20" s="128">
        <f>SUBTOTAL(9,D21:D22)</f>
        <v>5200</v>
      </c>
      <c r="E20" s="128">
        <f>SUBTOTAL(9,E21:E22)</f>
        <v>5157</v>
      </c>
      <c r="F20" s="129">
        <f t="shared" si="1"/>
        <v>5.920780711825488</v>
      </c>
      <c r="G20" s="130">
        <f t="shared" si="0"/>
        <v>0.99173076923076919</v>
      </c>
    </row>
    <row r="21" spans="1:7" x14ac:dyDescent="0.25">
      <c r="A21" s="124" t="s">
        <v>90</v>
      </c>
      <c r="B21" s="121" t="s">
        <v>91</v>
      </c>
      <c r="C21" s="122">
        <f>SUBTOTAL(9,C22:C22)</f>
        <v>871</v>
      </c>
      <c r="D21" s="122">
        <f>SUBTOTAL(9,D22:D22)</f>
        <v>5200</v>
      </c>
      <c r="E21" s="122">
        <f>SUBTOTAL(9,E22:E22)</f>
        <v>5157</v>
      </c>
      <c r="F21" s="123">
        <f t="shared" si="1"/>
        <v>5.920780711825488</v>
      </c>
      <c r="G21" s="125">
        <f t="shared" si="0"/>
        <v>0.99173076923076919</v>
      </c>
    </row>
    <row r="22" spans="1:7" x14ac:dyDescent="0.25">
      <c r="A22" s="61" t="s">
        <v>92</v>
      </c>
      <c r="B22" s="58" t="s">
        <v>93</v>
      </c>
      <c r="C22" s="59">
        <v>871</v>
      </c>
      <c r="D22" s="59">
        <v>5200</v>
      </c>
      <c r="E22" s="59">
        <v>5157</v>
      </c>
      <c r="F22" s="60">
        <f t="shared" si="1"/>
        <v>5.920780711825488</v>
      </c>
      <c r="G22" s="62">
        <f t="shared" si="0"/>
        <v>0.99173076923076919</v>
      </c>
    </row>
    <row r="23" spans="1:7" ht="15.75" x14ac:dyDescent="0.25">
      <c r="A23" s="126" t="s">
        <v>50</v>
      </c>
      <c r="B23" s="127" t="s">
        <v>51</v>
      </c>
      <c r="C23" s="128">
        <f>SUBTOTAL(9,C24:C25)</f>
        <v>629.73</v>
      </c>
      <c r="D23" s="128">
        <f>SUBTOTAL(9,D24:D25)</f>
        <v>370</v>
      </c>
      <c r="E23" s="128">
        <f>SUBTOTAL(9,E24:E25)</f>
        <v>236.13</v>
      </c>
      <c r="F23" s="129">
        <f t="shared" si="1"/>
        <v>0.37497022533466723</v>
      </c>
      <c r="G23" s="130">
        <f t="shared" si="0"/>
        <v>0.63818918918918921</v>
      </c>
    </row>
    <row r="24" spans="1:7" x14ac:dyDescent="0.25">
      <c r="A24" s="124" t="s">
        <v>94</v>
      </c>
      <c r="B24" s="121" t="s">
        <v>95</v>
      </c>
      <c r="C24" s="122">
        <f>SUBTOTAL(9,C25:C25)</f>
        <v>629.73</v>
      </c>
      <c r="D24" s="122">
        <f>SUBTOTAL(9,D25:D25)</f>
        <v>370</v>
      </c>
      <c r="E24" s="122">
        <f>SUBTOTAL(9,E25:E25)</f>
        <v>236.13</v>
      </c>
      <c r="F24" s="123">
        <f t="shared" si="1"/>
        <v>0.37497022533466723</v>
      </c>
      <c r="G24" s="125">
        <f t="shared" si="0"/>
        <v>0.63818918918918921</v>
      </c>
    </row>
    <row r="25" spans="1:7" ht="15.75" thickBot="1" x14ac:dyDescent="0.3">
      <c r="A25" s="98" t="s">
        <v>96</v>
      </c>
      <c r="B25" s="99" t="s">
        <v>95</v>
      </c>
      <c r="C25" s="100">
        <f>879.73-250</f>
        <v>629.73</v>
      </c>
      <c r="D25" s="100">
        <v>370</v>
      </c>
      <c r="E25" s="100">
        <v>236.13</v>
      </c>
      <c r="F25" s="101">
        <f t="shared" si="1"/>
        <v>0.37497022533466723</v>
      </c>
      <c r="G25" s="102">
        <f t="shared" si="0"/>
        <v>0.63818918918918921</v>
      </c>
    </row>
    <row r="26" spans="1:7" ht="16.5" thickBot="1" x14ac:dyDescent="0.3">
      <c r="A26" s="268" t="s">
        <v>263</v>
      </c>
      <c r="B26" s="269" t="s">
        <v>98</v>
      </c>
      <c r="C26" s="270">
        <f>SUBTOTAL(9,C27:C35)</f>
        <v>0</v>
      </c>
      <c r="D26" s="270">
        <f>SUBTOTAL(9,D27:D35)</f>
        <v>9120.5</v>
      </c>
      <c r="E26" s="270">
        <f>SUBTOTAL(9,E27:E35)</f>
        <v>8716.57</v>
      </c>
      <c r="F26" s="271">
        <v>0</v>
      </c>
      <c r="G26" s="272">
        <f t="shared" si="0"/>
        <v>0.95571185790252722</v>
      </c>
    </row>
    <row r="27" spans="1:7" ht="15.75" x14ac:dyDescent="0.25">
      <c r="A27" s="137" t="s">
        <v>40</v>
      </c>
      <c r="B27" s="138" t="s">
        <v>41</v>
      </c>
      <c r="C27" s="139">
        <f>SUBTOTAL(9,C28:C29)</f>
        <v>0</v>
      </c>
      <c r="D27" s="139">
        <f>SUBTOTAL(9,D28:D29)</f>
        <v>1459.41</v>
      </c>
      <c r="E27" s="139">
        <f>SUBTOTAL(9,E28:E29)</f>
        <v>1051.57</v>
      </c>
      <c r="F27" s="140">
        <v>0</v>
      </c>
      <c r="G27" s="141">
        <f t="shared" si="0"/>
        <v>0.72054460364119743</v>
      </c>
    </row>
    <row r="28" spans="1:7" x14ac:dyDescent="0.25">
      <c r="A28" s="124" t="s">
        <v>99</v>
      </c>
      <c r="B28" s="121" t="s">
        <v>100</v>
      </c>
      <c r="C28" s="122">
        <f>SUBTOTAL(9,C29:C29)</f>
        <v>0</v>
      </c>
      <c r="D28" s="122">
        <f>SUBTOTAL(9,D29:D29)</f>
        <v>1459.41</v>
      </c>
      <c r="E28" s="122">
        <f>SUBTOTAL(9,E29:E29)</f>
        <v>1051.57</v>
      </c>
      <c r="F28" s="123">
        <v>0</v>
      </c>
      <c r="G28" s="125">
        <f t="shared" si="0"/>
        <v>0.72054460364119743</v>
      </c>
    </row>
    <row r="29" spans="1:7" x14ac:dyDescent="0.25">
      <c r="A29" s="61" t="s">
        <v>101</v>
      </c>
      <c r="B29" s="58" t="s">
        <v>102</v>
      </c>
      <c r="C29" s="59">
        <v>0</v>
      </c>
      <c r="D29" s="59">
        <v>1459.41</v>
      </c>
      <c r="E29" s="59">
        <v>1051.57</v>
      </c>
      <c r="F29" s="60">
        <v>0</v>
      </c>
      <c r="G29" s="62">
        <f t="shared" si="0"/>
        <v>0.72054460364119743</v>
      </c>
    </row>
    <row r="30" spans="1:7" ht="15.75" x14ac:dyDescent="0.25">
      <c r="A30" s="126" t="s">
        <v>44</v>
      </c>
      <c r="B30" s="127" t="s">
        <v>45</v>
      </c>
      <c r="C30" s="128">
        <f>SUBTOTAL(9,C31:C32)</f>
        <v>0</v>
      </c>
      <c r="D30" s="128">
        <f>SUBTOTAL(9,D31:D32)</f>
        <v>5400</v>
      </c>
      <c r="E30" s="128">
        <f>SUBTOTAL(9,E31:E32)</f>
        <v>5655</v>
      </c>
      <c r="F30" s="129">
        <v>0</v>
      </c>
      <c r="G30" s="130">
        <f t="shared" si="0"/>
        <v>1.0472222222222223</v>
      </c>
    </row>
    <row r="31" spans="1:7" x14ac:dyDescent="0.25">
      <c r="A31" s="124" t="s">
        <v>86</v>
      </c>
      <c r="B31" s="121" t="s">
        <v>87</v>
      </c>
      <c r="C31" s="122">
        <f>SUBTOTAL(9,C32:C32)</f>
        <v>0</v>
      </c>
      <c r="D31" s="122">
        <f>SUBTOTAL(9,D32:D32)</f>
        <v>5400</v>
      </c>
      <c r="E31" s="122">
        <f>SUBTOTAL(9,E32:E32)</f>
        <v>5655</v>
      </c>
      <c r="F31" s="123">
        <v>0</v>
      </c>
      <c r="G31" s="125">
        <f t="shared" si="0"/>
        <v>1.0472222222222223</v>
      </c>
    </row>
    <row r="32" spans="1:7" x14ac:dyDescent="0.25">
      <c r="A32" s="61" t="s">
        <v>88</v>
      </c>
      <c r="B32" s="58" t="s">
        <v>89</v>
      </c>
      <c r="C32" s="59">
        <v>0</v>
      </c>
      <c r="D32" s="59">
        <v>5400</v>
      </c>
      <c r="E32" s="59">
        <v>5655</v>
      </c>
      <c r="F32" s="60">
        <v>0</v>
      </c>
      <c r="G32" s="62">
        <f t="shared" si="0"/>
        <v>1.0472222222222223</v>
      </c>
    </row>
    <row r="33" spans="1:7" ht="15.75" x14ac:dyDescent="0.25">
      <c r="A33" s="126" t="s">
        <v>46</v>
      </c>
      <c r="B33" s="127" t="s">
        <v>47</v>
      </c>
      <c r="C33" s="128">
        <f>SUBTOTAL(9,C34:C35)</f>
        <v>0</v>
      </c>
      <c r="D33" s="128">
        <f>SUBTOTAL(9,D34:D35)</f>
        <v>2261.09</v>
      </c>
      <c r="E33" s="128">
        <f>SUBTOTAL(9,E34:E35)</f>
        <v>2010</v>
      </c>
      <c r="F33" s="129">
        <v>0</v>
      </c>
      <c r="G33" s="130">
        <f t="shared" si="0"/>
        <v>0.88895178873905945</v>
      </c>
    </row>
    <row r="34" spans="1:7" x14ac:dyDescent="0.25">
      <c r="A34" s="124" t="s">
        <v>90</v>
      </c>
      <c r="B34" s="121" t="s">
        <v>91</v>
      </c>
      <c r="C34" s="122">
        <f>SUBTOTAL(9,C35:C35)</f>
        <v>0</v>
      </c>
      <c r="D34" s="122">
        <f>SUBTOTAL(9,D35:D35)</f>
        <v>2261.09</v>
      </c>
      <c r="E34" s="122">
        <f>SUBTOTAL(9,E35:E35)</f>
        <v>2010</v>
      </c>
      <c r="F34" s="123">
        <v>0</v>
      </c>
      <c r="G34" s="125">
        <f t="shared" si="0"/>
        <v>0.88895178873905945</v>
      </c>
    </row>
    <row r="35" spans="1:7" ht="15.75" thickBot="1" x14ac:dyDescent="0.3">
      <c r="A35" s="98" t="s">
        <v>92</v>
      </c>
      <c r="B35" s="99" t="s">
        <v>93</v>
      </c>
      <c r="C35" s="100">
        <v>0</v>
      </c>
      <c r="D35" s="100">
        <v>2261.09</v>
      </c>
      <c r="E35" s="100">
        <v>2010</v>
      </c>
      <c r="F35" s="101">
        <v>0</v>
      </c>
      <c r="G35" s="102">
        <f t="shared" si="0"/>
        <v>0.88895178873905945</v>
      </c>
    </row>
    <row r="36" spans="1:7" ht="15" customHeight="1" thickBot="1" x14ac:dyDescent="0.3">
      <c r="A36" s="268" t="s">
        <v>264</v>
      </c>
      <c r="B36" s="269" t="s">
        <v>103</v>
      </c>
      <c r="C36" s="270">
        <f>C37</f>
        <v>250</v>
      </c>
      <c r="D36" s="270">
        <f>SUBTOTAL(9,D37:D39)</f>
        <v>4000</v>
      </c>
      <c r="E36" s="270">
        <f>SUBTOTAL(9,E37:E39)</f>
        <v>2000</v>
      </c>
      <c r="F36" s="271">
        <v>0</v>
      </c>
      <c r="G36" s="272">
        <f t="shared" si="0"/>
        <v>0.5</v>
      </c>
    </row>
    <row r="37" spans="1:7" ht="15.75" x14ac:dyDescent="0.25">
      <c r="A37" s="137" t="s">
        <v>40</v>
      </c>
      <c r="B37" s="138" t="s">
        <v>41</v>
      </c>
      <c r="C37" s="139">
        <f>C40</f>
        <v>250</v>
      </c>
      <c r="D37" s="139">
        <f>SUBTOTAL(9,D38:D39)</f>
        <v>4000</v>
      </c>
      <c r="E37" s="139">
        <f>SUBTOTAL(9,E38:E39)</f>
        <v>2000</v>
      </c>
      <c r="F37" s="140">
        <v>0</v>
      </c>
      <c r="G37" s="141">
        <f t="shared" si="0"/>
        <v>0.5</v>
      </c>
    </row>
    <row r="38" spans="1:7" x14ac:dyDescent="0.25">
      <c r="A38" s="124" t="s">
        <v>99</v>
      </c>
      <c r="B38" s="121" t="s">
        <v>100</v>
      </c>
      <c r="C38" s="122">
        <f>SUBTOTAL(9,C39:C39)</f>
        <v>0</v>
      </c>
      <c r="D38" s="122">
        <f>SUBTOTAL(9,D39:D39)</f>
        <v>4000</v>
      </c>
      <c r="E38" s="122">
        <f>SUBTOTAL(9,E39:E39)</f>
        <v>2000</v>
      </c>
      <c r="F38" s="123">
        <v>0</v>
      </c>
      <c r="G38" s="125">
        <f t="shared" si="0"/>
        <v>0.5</v>
      </c>
    </row>
    <row r="39" spans="1:7" x14ac:dyDescent="0.25">
      <c r="A39" s="98" t="s">
        <v>101</v>
      </c>
      <c r="B39" s="99" t="s">
        <v>102</v>
      </c>
      <c r="C39" s="100">
        <v>0</v>
      </c>
      <c r="D39" s="100">
        <v>4000</v>
      </c>
      <c r="E39" s="100">
        <v>2000</v>
      </c>
      <c r="F39" s="101">
        <v>0</v>
      </c>
      <c r="G39" s="102">
        <f t="shared" si="0"/>
        <v>0.5</v>
      </c>
    </row>
    <row r="40" spans="1:7" x14ac:dyDescent="0.25">
      <c r="A40" s="124" t="s">
        <v>94</v>
      </c>
      <c r="B40" s="121" t="s">
        <v>95</v>
      </c>
      <c r="C40" s="122">
        <f>SUBTOTAL(9,C41:C41)</f>
        <v>250</v>
      </c>
      <c r="D40" s="122">
        <v>0</v>
      </c>
      <c r="E40" s="122">
        <v>0</v>
      </c>
      <c r="F40" s="123">
        <v>0</v>
      </c>
      <c r="G40" s="125">
        <v>0</v>
      </c>
    </row>
    <row r="41" spans="1:7" ht="15.75" thickBot="1" x14ac:dyDescent="0.3">
      <c r="A41" s="98" t="s">
        <v>96</v>
      </c>
      <c r="B41" s="99" t="s">
        <v>95</v>
      </c>
      <c r="C41" s="100">
        <f>650-400</f>
        <v>250</v>
      </c>
      <c r="D41" s="100">
        <v>0</v>
      </c>
      <c r="E41" s="100">
        <v>0</v>
      </c>
      <c r="F41" s="101">
        <v>0</v>
      </c>
      <c r="G41" s="102">
        <v>0</v>
      </c>
    </row>
    <row r="42" spans="1:7" ht="16.5" thickBot="1" x14ac:dyDescent="0.3">
      <c r="A42" s="268" t="s">
        <v>265</v>
      </c>
      <c r="B42" s="269" t="s">
        <v>104</v>
      </c>
      <c r="C42" s="270">
        <f>SUBTOTAL(9,C43:C45)</f>
        <v>1444025.67</v>
      </c>
      <c r="D42" s="270">
        <f>SUBTOTAL(9,D43:D45)</f>
        <v>1900050</v>
      </c>
      <c r="E42" s="270">
        <f>SUBTOTAL(9,E43:E45)</f>
        <v>1632306.15</v>
      </c>
      <c r="F42" s="271">
        <f t="shared" si="1"/>
        <v>1.130385826174406</v>
      </c>
      <c r="G42" s="272">
        <f t="shared" si="0"/>
        <v>0.85908589247651368</v>
      </c>
    </row>
    <row r="43" spans="1:7" ht="15.75" x14ac:dyDescent="0.25">
      <c r="A43" s="137" t="s">
        <v>40</v>
      </c>
      <c r="B43" s="138" t="s">
        <v>41</v>
      </c>
      <c r="C43" s="139">
        <f>SUBTOTAL(9,C44:C45)</f>
        <v>1444025.67</v>
      </c>
      <c r="D43" s="139">
        <f>SUBTOTAL(9,D44:D45)</f>
        <v>1900050</v>
      </c>
      <c r="E43" s="139">
        <f>SUBTOTAL(9,E44:E45)</f>
        <v>1632306.15</v>
      </c>
      <c r="F43" s="140">
        <f t="shared" si="1"/>
        <v>1.130385826174406</v>
      </c>
      <c r="G43" s="141">
        <f t="shared" si="0"/>
        <v>0.85908589247651368</v>
      </c>
    </row>
    <row r="44" spans="1:7" x14ac:dyDescent="0.25">
      <c r="A44" s="124" t="s">
        <v>99</v>
      </c>
      <c r="B44" s="121" t="s">
        <v>100</v>
      </c>
      <c r="C44" s="122">
        <f>SUBTOTAL(9,C45:C45)</f>
        <v>1444025.67</v>
      </c>
      <c r="D44" s="122">
        <f>SUBTOTAL(9,D45:D45)</f>
        <v>1900050</v>
      </c>
      <c r="E44" s="122">
        <f>SUBTOTAL(9,E45:E45)</f>
        <v>1632306.15</v>
      </c>
      <c r="F44" s="123">
        <f t="shared" si="1"/>
        <v>1.130385826174406</v>
      </c>
      <c r="G44" s="125">
        <f t="shared" si="0"/>
        <v>0.85908589247651368</v>
      </c>
    </row>
    <row r="45" spans="1:7" ht="15.75" thickBot="1" x14ac:dyDescent="0.3">
      <c r="A45" s="98" t="s">
        <v>101</v>
      </c>
      <c r="B45" s="99" t="s">
        <v>102</v>
      </c>
      <c r="C45" s="100">
        <f>1444301.01-275.34</f>
        <v>1444025.67</v>
      </c>
      <c r="D45" s="100">
        <v>1900050</v>
      </c>
      <c r="E45" s="100">
        <v>1632306.15</v>
      </c>
      <c r="F45" s="101">
        <f t="shared" si="1"/>
        <v>1.130385826174406</v>
      </c>
      <c r="G45" s="102">
        <f t="shared" si="0"/>
        <v>0.85908589247651368</v>
      </c>
    </row>
    <row r="46" spans="1:7" ht="16.5" thickBot="1" x14ac:dyDescent="0.3">
      <c r="A46" s="268" t="s">
        <v>266</v>
      </c>
      <c r="B46" s="269" t="s">
        <v>105</v>
      </c>
      <c r="C46" s="270">
        <f>SUBTOTAL(9,C47:C49)</f>
        <v>55969.53</v>
      </c>
      <c r="D46" s="270">
        <f>SUBTOTAL(9,D47:D49)</f>
        <v>78111.34</v>
      </c>
      <c r="E46" s="270">
        <f>SUBTOTAL(9,E47:E49)</f>
        <v>56765.36</v>
      </c>
      <c r="F46" s="271">
        <v>0</v>
      </c>
      <c r="G46" s="272">
        <f t="shared" si="0"/>
        <v>0.72672367418098327</v>
      </c>
    </row>
    <row r="47" spans="1:7" ht="15.75" x14ac:dyDescent="0.25">
      <c r="A47" s="137" t="s">
        <v>48</v>
      </c>
      <c r="B47" s="138" t="s">
        <v>49</v>
      </c>
      <c r="C47" s="139">
        <f>SUBTOTAL(9,C48:C49)</f>
        <v>55969.53</v>
      </c>
      <c r="D47" s="139">
        <f>SUBTOTAL(9,D48:D49)</f>
        <v>78111.34</v>
      </c>
      <c r="E47" s="139">
        <f>SUBTOTAL(9,E48:E49)</f>
        <v>56765.36</v>
      </c>
      <c r="F47" s="140">
        <v>0</v>
      </c>
      <c r="G47" s="141">
        <f t="shared" si="0"/>
        <v>0.72672367418098327</v>
      </c>
    </row>
    <row r="48" spans="1:7" x14ac:dyDescent="0.25">
      <c r="A48" s="124" t="s">
        <v>73</v>
      </c>
      <c r="B48" s="121" t="s">
        <v>74</v>
      </c>
      <c r="C48" s="122">
        <f>SUBTOTAL(9,C49:C49)</f>
        <v>55969.53</v>
      </c>
      <c r="D48" s="122">
        <f>SUBTOTAL(9,D49:D49)</f>
        <v>78111.34</v>
      </c>
      <c r="E48" s="122">
        <f>SUBTOTAL(9,E49:E49)</f>
        <v>56765.36</v>
      </c>
      <c r="F48" s="123">
        <v>0</v>
      </c>
      <c r="G48" s="125">
        <f t="shared" si="0"/>
        <v>0.72672367418098327</v>
      </c>
    </row>
    <row r="49" spans="1:7" ht="15.75" thickBot="1" x14ac:dyDescent="0.3">
      <c r="A49" s="98" t="s">
        <v>75</v>
      </c>
      <c r="B49" s="99" t="s">
        <v>76</v>
      </c>
      <c r="C49" s="100">
        <f>20128.77+35840.76</f>
        <v>55969.53</v>
      </c>
      <c r="D49" s="100">
        <v>78111.34</v>
      </c>
      <c r="E49" s="100">
        <v>56765.36</v>
      </c>
      <c r="F49" s="101">
        <v>0</v>
      </c>
      <c r="G49" s="102">
        <f t="shared" si="0"/>
        <v>0.72672367418098327</v>
      </c>
    </row>
    <row r="50" spans="1:7" ht="16.5" thickBot="1" x14ac:dyDescent="0.3">
      <c r="A50" s="268" t="s">
        <v>270</v>
      </c>
      <c r="B50" s="269" t="s">
        <v>106</v>
      </c>
      <c r="C50" s="270">
        <f>SUBTOTAL(9,C51:C53)</f>
        <v>0</v>
      </c>
      <c r="D50" s="270">
        <f>SUBTOTAL(9,D51:D53)</f>
        <v>500</v>
      </c>
      <c r="E50" s="270">
        <f>SUBTOTAL(9,E51:E53)</f>
        <v>380</v>
      </c>
      <c r="F50" s="271">
        <v>0</v>
      </c>
      <c r="G50" s="272">
        <f t="shared" si="0"/>
        <v>0.76</v>
      </c>
    </row>
    <row r="51" spans="1:7" ht="15.75" x14ac:dyDescent="0.25">
      <c r="A51" s="137" t="s">
        <v>40</v>
      </c>
      <c r="B51" s="138" t="s">
        <v>41</v>
      </c>
      <c r="C51" s="139">
        <f>SUBTOTAL(9,C52:C53)</f>
        <v>0</v>
      </c>
      <c r="D51" s="139">
        <f>SUBTOTAL(9,D52:D53)</f>
        <v>500</v>
      </c>
      <c r="E51" s="139">
        <f>SUBTOTAL(9,E52:E53)</f>
        <v>380</v>
      </c>
      <c r="F51" s="140">
        <v>0</v>
      </c>
      <c r="G51" s="141">
        <f t="shared" si="0"/>
        <v>0.76</v>
      </c>
    </row>
    <row r="52" spans="1:7" x14ac:dyDescent="0.25">
      <c r="A52" s="124" t="s">
        <v>99</v>
      </c>
      <c r="B52" s="121" t="s">
        <v>100</v>
      </c>
      <c r="C52" s="122">
        <f>SUBTOTAL(9,C53:C53)</f>
        <v>0</v>
      </c>
      <c r="D52" s="122">
        <f>SUBTOTAL(9,D53:D53)</f>
        <v>500</v>
      </c>
      <c r="E52" s="122">
        <f>SUBTOTAL(9,E53:E53)</f>
        <v>380</v>
      </c>
      <c r="F52" s="123">
        <v>0</v>
      </c>
      <c r="G52" s="125">
        <f t="shared" si="0"/>
        <v>0.76</v>
      </c>
    </row>
    <row r="53" spans="1:7" ht="15.75" thickBot="1" x14ac:dyDescent="0.3">
      <c r="A53" s="98" t="s">
        <v>107</v>
      </c>
      <c r="B53" s="99" t="s">
        <v>108</v>
      </c>
      <c r="C53" s="100">
        <v>0</v>
      </c>
      <c r="D53" s="100">
        <v>500</v>
      </c>
      <c r="E53" s="100">
        <v>380</v>
      </c>
      <c r="F53" s="101">
        <v>0</v>
      </c>
      <c r="G53" s="102">
        <f t="shared" si="0"/>
        <v>0.76</v>
      </c>
    </row>
    <row r="54" spans="1:7" ht="16.5" thickBot="1" x14ac:dyDescent="0.3">
      <c r="A54" s="268" t="s">
        <v>267</v>
      </c>
      <c r="B54" s="269" t="s">
        <v>109</v>
      </c>
      <c r="C54" s="270">
        <f>SUBTOTAL(9,C55:C57)</f>
        <v>400</v>
      </c>
      <c r="D54" s="270">
        <f>SUBTOTAL(9,D55:D57)</f>
        <v>550</v>
      </c>
      <c r="E54" s="270">
        <f>SUBTOTAL(9,E55:E57)</f>
        <v>550</v>
      </c>
      <c r="F54" s="271">
        <v>0</v>
      </c>
      <c r="G54" s="272">
        <f t="shared" si="0"/>
        <v>1</v>
      </c>
    </row>
    <row r="55" spans="1:7" ht="15.75" x14ac:dyDescent="0.25">
      <c r="A55" s="137" t="s">
        <v>46</v>
      </c>
      <c r="B55" s="138" t="s">
        <v>47</v>
      </c>
      <c r="C55" s="139">
        <f>SUBTOTAL(9,C56:C57)</f>
        <v>400</v>
      </c>
      <c r="D55" s="139">
        <f>SUBTOTAL(9,D56:D57)</f>
        <v>550</v>
      </c>
      <c r="E55" s="139">
        <f>SUBTOTAL(9,E56:E57)</f>
        <v>550</v>
      </c>
      <c r="F55" s="140">
        <v>0</v>
      </c>
      <c r="G55" s="141">
        <f t="shared" si="0"/>
        <v>1</v>
      </c>
    </row>
    <row r="56" spans="1:7" x14ac:dyDescent="0.25">
      <c r="A56" s="124" t="s">
        <v>110</v>
      </c>
      <c r="B56" s="121" t="s">
        <v>111</v>
      </c>
      <c r="C56" s="122">
        <f>SUBTOTAL(9,C57:C57)</f>
        <v>400</v>
      </c>
      <c r="D56" s="122">
        <f>SUBTOTAL(9,D57:D57)</f>
        <v>550</v>
      </c>
      <c r="E56" s="122">
        <f>SUBTOTAL(9,E57:E57)</f>
        <v>550</v>
      </c>
      <c r="F56" s="123">
        <v>0</v>
      </c>
      <c r="G56" s="125">
        <f t="shared" si="0"/>
        <v>1</v>
      </c>
    </row>
    <row r="57" spans="1:7" ht="15.75" thickBot="1" x14ac:dyDescent="0.3">
      <c r="A57" s="98" t="s">
        <v>112</v>
      </c>
      <c r="B57" s="99" t="s">
        <v>113</v>
      </c>
      <c r="C57" s="100">
        <v>400</v>
      </c>
      <c r="D57" s="100">
        <v>550</v>
      </c>
      <c r="E57" s="100">
        <v>550</v>
      </c>
      <c r="F57" s="101">
        <v>0</v>
      </c>
      <c r="G57" s="102">
        <f t="shared" si="0"/>
        <v>1</v>
      </c>
    </row>
    <row r="58" spans="1:7" ht="16.5" thickBot="1" x14ac:dyDescent="0.3">
      <c r="A58" s="268" t="s">
        <v>265</v>
      </c>
      <c r="B58" s="269" t="s">
        <v>114</v>
      </c>
      <c r="C58" s="270">
        <f>SUBTOTAL(9,C59:C61)</f>
        <v>275.33999999999997</v>
      </c>
      <c r="D58" s="270">
        <f>SUBTOTAL(9,D59:D61)</f>
        <v>214.4</v>
      </c>
      <c r="E58" s="270">
        <f>SUBTOTAL(9,E59:E61)</f>
        <v>214.4</v>
      </c>
      <c r="F58" s="271">
        <f t="shared" si="1"/>
        <v>0.77867363986344162</v>
      </c>
      <c r="G58" s="272">
        <f t="shared" si="0"/>
        <v>1</v>
      </c>
    </row>
    <row r="59" spans="1:7" ht="15.75" x14ac:dyDescent="0.25">
      <c r="A59" s="137" t="s">
        <v>40</v>
      </c>
      <c r="B59" s="138" t="s">
        <v>41</v>
      </c>
      <c r="C59" s="139">
        <f>SUBTOTAL(9,C60:C61)</f>
        <v>275.33999999999997</v>
      </c>
      <c r="D59" s="139">
        <f>SUBTOTAL(9,D60:D61)</f>
        <v>214.4</v>
      </c>
      <c r="E59" s="139">
        <f>SUBTOTAL(9,E60:E61)</f>
        <v>214.4</v>
      </c>
      <c r="F59" s="140">
        <f t="shared" si="1"/>
        <v>0.77867363986344162</v>
      </c>
      <c r="G59" s="141">
        <f t="shared" si="0"/>
        <v>1</v>
      </c>
    </row>
    <row r="60" spans="1:7" x14ac:dyDescent="0.25">
      <c r="A60" s="124" t="s">
        <v>99</v>
      </c>
      <c r="B60" s="121" t="s">
        <v>100</v>
      </c>
      <c r="C60" s="122">
        <f>SUBTOTAL(9,C61:C61)</f>
        <v>275.33999999999997</v>
      </c>
      <c r="D60" s="122">
        <f>SUBTOTAL(9,D61:D61)</f>
        <v>214.4</v>
      </c>
      <c r="E60" s="122">
        <f>SUBTOTAL(9,E61:E61)</f>
        <v>214.4</v>
      </c>
      <c r="F60" s="123">
        <f t="shared" si="1"/>
        <v>0.77867363986344162</v>
      </c>
      <c r="G60" s="125">
        <f t="shared" si="0"/>
        <v>1</v>
      </c>
    </row>
    <row r="61" spans="1:7" ht="15.75" thickBot="1" x14ac:dyDescent="0.3">
      <c r="A61" s="98" t="s">
        <v>101</v>
      </c>
      <c r="B61" s="99" t="s">
        <v>102</v>
      </c>
      <c r="C61" s="100">
        <v>275.33999999999997</v>
      </c>
      <c r="D61" s="100">
        <v>214.4</v>
      </c>
      <c r="E61" s="100">
        <v>214.4</v>
      </c>
      <c r="F61" s="101">
        <f t="shared" si="1"/>
        <v>0.77867363986344162</v>
      </c>
      <c r="G61" s="102">
        <f t="shared" si="0"/>
        <v>1</v>
      </c>
    </row>
    <row r="62" spans="1:7" ht="16.5" thickBot="1" x14ac:dyDescent="0.3">
      <c r="A62" s="273" t="s">
        <v>266</v>
      </c>
      <c r="B62" s="269" t="s">
        <v>115</v>
      </c>
      <c r="C62" s="270">
        <f>SUBTOTAL(9,C63:C65)</f>
        <v>659.24</v>
      </c>
      <c r="D62" s="270">
        <f>SUBTOTAL(9,D63:D65)</f>
        <v>1953.94</v>
      </c>
      <c r="E62" s="270">
        <f>SUBTOTAL(9,E63:E65)</f>
        <v>1953.94</v>
      </c>
      <c r="F62" s="271">
        <v>0</v>
      </c>
      <c r="G62" s="272">
        <f t="shared" si="0"/>
        <v>1</v>
      </c>
    </row>
    <row r="63" spans="1:7" ht="15.75" x14ac:dyDescent="0.25">
      <c r="A63" s="137" t="s">
        <v>48</v>
      </c>
      <c r="B63" s="138" t="s">
        <v>49</v>
      </c>
      <c r="C63" s="139">
        <f>SUBTOTAL(9,C64:C65)</f>
        <v>659.24</v>
      </c>
      <c r="D63" s="139">
        <f>SUBTOTAL(9,D64:D65)</f>
        <v>1953.94</v>
      </c>
      <c r="E63" s="139">
        <f>SUBTOTAL(9,E64:E65)</f>
        <v>1953.94</v>
      </c>
      <c r="F63" s="140">
        <v>0</v>
      </c>
      <c r="G63" s="141">
        <f t="shared" si="0"/>
        <v>1</v>
      </c>
    </row>
    <row r="64" spans="1:7" x14ac:dyDescent="0.25">
      <c r="A64" s="124" t="s">
        <v>73</v>
      </c>
      <c r="B64" s="121" t="s">
        <v>74</v>
      </c>
      <c r="C64" s="122">
        <f>SUBTOTAL(9,C65:C65)</f>
        <v>659.24</v>
      </c>
      <c r="D64" s="122">
        <f>SUBTOTAL(9,D65:D65)</f>
        <v>1953.94</v>
      </c>
      <c r="E64" s="122">
        <f>SUBTOTAL(9,E65:E65)</f>
        <v>1953.94</v>
      </c>
      <c r="F64" s="123">
        <v>0</v>
      </c>
      <c r="G64" s="125">
        <f t="shared" si="0"/>
        <v>1</v>
      </c>
    </row>
    <row r="65" spans="1:7" ht="15.75" thickBot="1" x14ac:dyDescent="0.3">
      <c r="A65" s="98" t="s">
        <v>75</v>
      </c>
      <c r="B65" s="99" t="s">
        <v>76</v>
      </c>
      <c r="C65" s="100">
        <v>659.24</v>
      </c>
      <c r="D65" s="100">
        <v>1953.94</v>
      </c>
      <c r="E65" s="100">
        <v>1953.94</v>
      </c>
      <c r="F65" s="101">
        <v>0</v>
      </c>
      <c r="G65" s="102">
        <f t="shared" si="0"/>
        <v>1</v>
      </c>
    </row>
    <row r="66" spans="1:7" ht="16.5" thickBot="1" x14ac:dyDescent="0.3">
      <c r="A66" s="268" t="s">
        <v>268</v>
      </c>
      <c r="B66" s="269" t="s">
        <v>116</v>
      </c>
      <c r="C66" s="270">
        <f>SUBTOTAL(9,C67:C69)</f>
        <v>1465.83</v>
      </c>
      <c r="D66" s="270">
        <f>SUBTOTAL(9,D67:D69)</f>
        <v>1800.4</v>
      </c>
      <c r="E66" s="270">
        <f>SUBTOTAL(9,E67:E69)</f>
        <v>1800.4</v>
      </c>
      <c r="F66" s="271">
        <f t="shared" si="1"/>
        <v>1.2282461131236229</v>
      </c>
      <c r="G66" s="272">
        <f t="shared" si="0"/>
        <v>1</v>
      </c>
    </row>
    <row r="67" spans="1:7" ht="16.149999999999999" customHeight="1" x14ac:dyDescent="0.25">
      <c r="A67" s="137" t="s">
        <v>40</v>
      </c>
      <c r="B67" s="138" t="s">
        <v>41</v>
      </c>
      <c r="C67" s="139">
        <f>SUBTOTAL(9,C68:C69)</f>
        <v>1465.83</v>
      </c>
      <c r="D67" s="139">
        <f>SUBTOTAL(9,D68:D69)</f>
        <v>1800.4</v>
      </c>
      <c r="E67" s="139">
        <f>SUBTOTAL(9,E68:E69)</f>
        <v>1800.4</v>
      </c>
      <c r="F67" s="140">
        <f t="shared" si="1"/>
        <v>1.2282461131236229</v>
      </c>
      <c r="G67" s="141">
        <f t="shared" si="0"/>
        <v>1</v>
      </c>
    </row>
    <row r="68" spans="1:7" x14ac:dyDescent="0.25">
      <c r="A68" s="124" t="s">
        <v>117</v>
      </c>
      <c r="B68" s="121" t="s">
        <v>118</v>
      </c>
      <c r="C68" s="122">
        <f>SUBTOTAL(9,C69:C69)</f>
        <v>1465.83</v>
      </c>
      <c r="D68" s="122">
        <f>SUBTOTAL(9,D69:D69)</f>
        <v>1800.4</v>
      </c>
      <c r="E68" s="122">
        <f>SUBTOTAL(9,E69:E69)</f>
        <v>1800.4</v>
      </c>
      <c r="F68" s="123">
        <f t="shared" si="1"/>
        <v>1.2282461131236229</v>
      </c>
      <c r="G68" s="125">
        <f t="shared" si="0"/>
        <v>1</v>
      </c>
    </row>
    <row r="69" spans="1:7" ht="15.75" thickBot="1" x14ac:dyDescent="0.3">
      <c r="A69" s="98" t="s">
        <v>119</v>
      </c>
      <c r="B69" s="99" t="s">
        <v>120</v>
      </c>
      <c r="C69" s="100">
        <f>1002.82+463.01</f>
        <v>1465.83</v>
      </c>
      <c r="D69" s="100">
        <v>1800.4</v>
      </c>
      <c r="E69" s="100">
        <v>1800.4</v>
      </c>
      <c r="F69" s="101">
        <f t="shared" si="1"/>
        <v>1.2282461131236229</v>
      </c>
      <c r="G69" s="102">
        <f t="shared" si="0"/>
        <v>1</v>
      </c>
    </row>
    <row r="70" spans="1:7" ht="16.5" thickBot="1" x14ac:dyDescent="0.3">
      <c r="A70" s="268" t="s">
        <v>269</v>
      </c>
      <c r="B70" s="269" t="s">
        <v>121</v>
      </c>
      <c r="C70" s="270">
        <f>SUBTOTAL(9,C71:C73)</f>
        <v>6606.24</v>
      </c>
      <c r="D70" s="270">
        <f>SUBTOTAL(9,D71:D73)</f>
        <v>10202.299999999999</v>
      </c>
      <c r="E70" s="270">
        <f>SUBTOTAL(9,E71:E73)</f>
        <v>10202.299999999999</v>
      </c>
      <c r="F70" s="271">
        <f t="shared" si="1"/>
        <v>1.5443429242655429</v>
      </c>
      <c r="G70" s="272">
        <f t="shared" si="0"/>
        <v>1</v>
      </c>
    </row>
    <row r="71" spans="1:7" ht="15.75" x14ac:dyDescent="0.25">
      <c r="A71" s="137" t="s">
        <v>40</v>
      </c>
      <c r="B71" s="138" t="s">
        <v>41</v>
      </c>
      <c r="C71" s="139">
        <f>SUBTOTAL(9,C72:C73)</f>
        <v>6606.24</v>
      </c>
      <c r="D71" s="139">
        <f>SUBTOTAL(9,D72:D73)</f>
        <v>10202.299999999999</v>
      </c>
      <c r="E71" s="139">
        <f>SUBTOTAL(9,E72:E73)</f>
        <v>10202.299999999999</v>
      </c>
      <c r="F71" s="140">
        <f t="shared" si="1"/>
        <v>1.5443429242655429</v>
      </c>
      <c r="G71" s="141">
        <f t="shared" si="0"/>
        <v>1</v>
      </c>
    </row>
    <row r="72" spans="1:7" x14ac:dyDescent="0.25">
      <c r="A72" s="124" t="s">
        <v>117</v>
      </c>
      <c r="B72" s="121" t="s">
        <v>118</v>
      </c>
      <c r="C72" s="122">
        <f>SUBTOTAL(9,C73:C73)</f>
        <v>6606.24</v>
      </c>
      <c r="D72" s="122">
        <f>SUBTOTAL(9,D73:D73)</f>
        <v>10202.299999999999</v>
      </c>
      <c r="E72" s="122">
        <f>SUBTOTAL(9,E73:E73)</f>
        <v>10202.299999999999</v>
      </c>
      <c r="F72" s="123">
        <f t="shared" si="1"/>
        <v>1.5443429242655429</v>
      </c>
      <c r="G72" s="125">
        <f t="shared" si="0"/>
        <v>1</v>
      </c>
    </row>
    <row r="73" spans="1:7" ht="15.75" thickBot="1" x14ac:dyDescent="0.3">
      <c r="A73" s="98" t="s">
        <v>119</v>
      </c>
      <c r="B73" s="99" t="s">
        <v>120</v>
      </c>
      <c r="C73" s="100">
        <f>3982.54+2623.7</f>
        <v>6606.24</v>
      </c>
      <c r="D73" s="100">
        <v>10202.299999999999</v>
      </c>
      <c r="E73" s="100">
        <v>10202.299999999999</v>
      </c>
      <c r="F73" s="101">
        <f t="shared" si="1"/>
        <v>1.5443429242655429</v>
      </c>
      <c r="G73" s="102">
        <f t="shared" si="0"/>
        <v>1</v>
      </c>
    </row>
    <row r="74" spans="1:7" ht="16.5" thickBot="1" x14ac:dyDescent="0.3">
      <c r="A74" s="268" t="s">
        <v>265</v>
      </c>
      <c r="B74" s="269" t="s">
        <v>122</v>
      </c>
      <c r="C74" s="270">
        <f>SUBTOTAL(9,C75:C77)</f>
        <v>0</v>
      </c>
      <c r="D74" s="270">
        <f>SUBTOTAL(9,D75:D77)</f>
        <v>4450</v>
      </c>
      <c r="E74" s="270">
        <f>SUBTOTAL(9,E75:E77)</f>
        <v>4450</v>
      </c>
      <c r="F74" s="271">
        <v>0</v>
      </c>
      <c r="G74" s="272">
        <f t="shared" ref="G74:G96" si="2">E74/D74</f>
        <v>1</v>
      </c>
    </row>
    <row r="75" spans="1:7" ht="15.75" x14ac:dyDescent="0.25">
      <c r="A75" s="137" t="s">
        <v>40</v>
      </c>
      <c r="B75" s="138" t="s">
        <v>41</v>
      </c>
      <c r="C75" s="139">
        <f>SUBTOTAL(9,C76:C77)</f>
        <v>0</v>
      </c>
      <c r="D75" s="139">
        <f>SUBTOTAL(9,D76:D77)</f>
        <v>4450</v>
      </c>
      <c r="E75" s="139">
        <f>SUBTOTAL(9,E76:E77)</f>
        <v>4450</v>
      </c>
      <c r="F75" s="140">
        <v>0</v>
      </c>
      <c r="G75" s="141">
        <f t="shared" si="2"/>
        <v>1</v>
      </c>
    </row>
    <row r="76" spans="1:7" x14ac:dyDescent="0.25">
      <c r="A76" s="124" t="s">
        <v>99</v>
      </c>
      <c r="B76" s="121" t="s">
        <v>100</v>
      </c>
      <c r="C76" s="122">
        <f>SUBTOTAL(9,C77:C77)</f>
        <v>0</v>
      </c>
      <c r="D76" s="122">
        <f>SUBTOTAL(9,D77:D77)</f>
        <v>4450</v>
      </c>
      <c r="E76" s="122">
        <f>SUBTOTAL(9,E77:E77)</f>
        <v>4450</v>
      </c>
      <c r="F76" s="123">
        <v>0</v>
      </c>
      <c r="G76" s="125">
        <f t="shared" si="2"/>
        <v>1</v>
      </c>
    </row>
    <row r="77" spans="1:7" ht="15.75" thickBot="1" x14ac:dyDescent="0.3">
      <c r="A77" s="98" t="s">
        <v>101</v>
      </c>
      <c r="B77" s="99" t="s">
        <v>102</v>
      </c>
      <c r="C77" s="100">
        <v>0</v>
      </c>
      <c r="D77" s="100">
        <v>4450</v>
      </c>
      <c r="E77" s="100">
        <v>4450</v>
      </c>
      <c r="F77" s="101">
        <v>0</v>
      </c>
      <c r="G77" s="102">
        <f t="shared" si="2"/>
        <v>1</v>
      </c>
    </row>
    <row r="78" spans="1:7" ht="16.5" thickBot="1" x14ac:dyDescent="0.3">
      <c r="A78" s="268" t="s">
        <v>269</v>
      </c>
      <c r="B78" s="269" t="s">
        <v>123</v>
      </c>
      <c r="C78" s="270">
        <f>SUBTOTAL(9,C79:C81)</f>
        <v>86.97</v>
      </c>
      <c r="D78" s="270">
        <f>SUBTOTAL(9,D79:D81)</f>
        <v>326.77999999999997</v>
      </c>
      <c r="E78" s="270">
        <f>SUBTOTAL(9,E79:E81)</f>
        <v>323.93</v>
      </c>
      <c r="F78" s="271">
        <f t="shared" ref="F78:F96" si="3">E78/C78</f>
        <v>3.72461768425894</v>
      </c>
      <c r="G78" s="272">
        <f t="shared" si="2"/>
        <v>0.99127853601811622</v>
      </c>
    </row>
    <row r="79" spans="1:7" ht="15.75" x14ac:dyDescent="0.25">
      <c r="A79" s="137" t="s">
        <v>40</v>
      </c>
      <c r="B79" s="138" t="s">
        <v>41</v>
      </c>
      <c r="C79" s="139">
        <f>SUBTOTAL(9,C80:C81)</f>
        <v>86.97</v>
      </c>
      <c r="D79" s="139">
        <f>SUBTOTAL(9,D80:D81)</f>
        <v>326.77999999999997</v>
      </c>
      <c r="E79" s="139">
        <f>SUBTOTAL(9,E80:E81)</f>
        <v>323.93</v>
      </c>
      <c r="F79" s="140">
        <f t="shared" si="3"/>
        <v>3.72461768425894</v>
      </c>
      <c r="G79" s="141">
        <f t="shared" si="2"/>
        <v>0.99127853601811622</v>
      </c>
    </row>
    <row r="80" spans="1:7" x14ac:dyDescent="0.25">
      <c r="A80" s="124" t="s">
        <v>117</v>
      </c>
      <c r="B80" s="121" t="s">
        <v>118</v>
      </c>
      <c r="C80" s="122">
        <f>SUBTOTAL(9,C81:C81)</f>
        <v>86.97</v>
      </c>
      <c r="D80" s="122">
        <f>SUBTOTAL(9,D81:D81)</f>
        <v>326.77999999999997</v>
      </c>
      <c r="E80" s="122">
        <f>SUBTOTAL(9,E81:E81)</f>
        <v>323.93</v>
      </c>
      <c r="F80" s="123">
        <f t="shared" si="3"/>
        <v>3.72461768425894</v>
      </c>
      <c r="G80" s="125">
        <f t="shared" si="2"/>
        <v>0.99127853601811622</v>
      </c>
    </row>
    <row r="81" spans="1:7" ht="15.75" thickBot="1" x14ac:dyDescent="0.3">
      <c r="A81" s="98" t="s">
        <v>119</v>
      </c>
      <c r="B81" s="99" t="s">
        <v>120</v>
      </c>
      <c r="C81" s="100">
        <v>86.97</v>
      </c>
      <c r="D81" s="100">
        <v>326.77999999999997</v>
      </c>
      <c r="E81" s="100">
        <v>323.93</v>
      </c>
      <c r="F81" s="101">
        <f t="shared" si="3"/>
        <v>3.72461768425894</v>
      </c>
      <c r="G81" s="102">
        <f t="shared" si="2"/>
        <v>0.99127853601811622</v>
      </c>
    </row>
    <row r="82" spans="1:7" ht="16.5" thickBot="1" x14ac:dyDescent="0.3">
      <c r="A82" s="268" t="s">
        <v>268</v>
      </c>
      <c r="B82" s="269" t="s">
        <v>124</v>
      </c>
      <c r="C82" s="270">
        <f>SUBTOTAL(9,C83:C85)</f>
        <v>4.3499999999999996</v>
      </c>
      <c r="D82" s="270">
        <f>SUBTOTAL(9,D83:D85)</f>
        <v>16.98</v>
      </c>
      <c r="E82" s="270">
        <f>SUBTOTAL(9,E83:E85)</f>
        <v>16.190000000000001</v>
      </c>
      <c r="F82" s="271">
        <f t="shared" si="3"/>
        <v>3.7218390804597705</v>
      </c>
      <c r="G82" s="272">
        <f t="shared" si="2"/>
        <v>0.95347467608951708</v>
      </c>
    </row>
    <row r="83" spans="1:7" ht="15.75" x14ac:dyDescent="0.25">
      <c r="A83" s="137" t="s">
        <v>40</v>
      </c>
      <c r="B83" s="138" t="s">
        <v>41</v>
      </c>
      <c r="C83" s="139">
        <f>SUBTOTAL(9,C84:C85)</f>
        <v>4.3499999999999996</v>
      </c>
      <c r="D83" s="139">
        <f>SUBTOTAL(9,D84:D85)</f>
        <v>16.98</v>
      </c>
      <c r="E83" s="139">
        <f>SUBTOTAL(9,E84:E85)</f>
        <v>16.190000000000001</v>
      </c>
      <c r="F83" s="140">
        <f t="shared" si="3"/>
        <v>3.7218390804597705</v>
      </c>
      <c r="G83" s="141">
        <f t="shared" si="2"/>
        <v>0.95347467608951708</v>
      </c>
    </row>
    <row r="84" spans="1:7" x14ac:dyDescent="0.25">
      <c r="A84" s="124" t="s">
        <v>117</v>
      </c>
      <c r="B84" s="121" t="s">
        <v>118</v>
      </c>
      <c r="C84" s="122">
        <f>SUBTOTAL(9,C85:C85)</f>
        <v>4.3499999999999996</v>
      </c>
      <c r="D84" s="122">
        <f>SUBTOTAL(9,D85:D85)</f>
        <v>16.98</v>
      </c>
      <c r="E84" s="122">
        <f>SUBTOTAL(9,E85:E85)</f>
        <v>16.190000000000001</v>
      </c>
      <c r="F84" s="123">
        <f t="shared" si="3"/>
        <v>3.7218390804597705</v>
      </c>
      <c r="G84" s="125">
        <f t="shared" si="2"/>
        <v>0.95347467608951708</v>
      </c>
    </row>
    <row r="85" spans="1:7" ht="15.75" thickBot="1" x14ac:dyDescent="0.3">
      <c r="A85" s="98" t="s">
        <v>119</v>
      </c>
      <c r="B85" s="99" t="s">
        <v>120</v>
      </c>
      <c r="C85" s="100">
        <v>4.3499999999999996</v>
      </c>
      <c r="D85" s="100">
        <v>16.98</v>
      </c>
      <c r="E85" s="100">
        <v>16.190000000000001</v>
      </c>
      <c r="F85" s="101">
        <f t="shared" si="3"/>
        <v>3.7218390804597705</v>
      </c>
      <c r="G85" s="102">
        <f t="shared" si="2"/>
        <v>0.95347467608951708</v>
      </c>
    </row>
    <row r="86" spans="1:7" ht="35.450000000000003" customHeight="1" thickBot="1" x14ac:dyDescent="0.3">
      <c r="A86" s="274" t="s">
        <v>271</v>
      </c>
      <c r="B86" s="269" t="s">
        <v>125</v>
      </c>
      <c r="C86" s="270">
        <f>SUBTOTAL(9,C87:C95)</f>
        <v>0</v>
      </c>
      <c r="D86" s="270">
        <f>SUBTOTAL(9,D87:D95)</f>
        <v>15120</v>
      </c>
      <c r="E86" s="270">
        <f>SUBTOTAL(9,E87:E95)</f>
        <v>14970</v>
      </c>
      <c r="F86" s="271">
        <v>0</v>
      </c>
      <c r="G86" s="272">
        <f t="shared" si="2"/>
        <v>0.99007936507936511</v>
      </c>
    </row>
    <row r="87" spans="1:7" ht="15.75" x14ac:dyDescent="0.25">
      <c r="A87" s="137" t="s">
        <v>40</v>
      </c>
      <c r="B87" s="138" t="s">
        <v>41</v>
      </c>
      <c r="C87" s="139">
        <f>SUBTOTAL(9,C88:C89)</f>
        <v>0</v>
      </c>
      <c r="D87" s="139">
        <f>SUBTOTAL(9,D88:D89)</f>
        <v>4000</v>
      </c>
      <c r="E87" s="139">
        <f>SUBTOTAL(9,E88:E89)</f>
        <v>4000</v>
      </c>
      <c r="F87" s="140">
        <v>0</v>
      </c>
      <c r="G87" s="141">
        <f t="shared" si="2"/>
        <v>1</v>
      </c>
    </row>
    <row r="88" spans="1:7" x14ac:dyDescent="0.25">
      <c r="A88" s="124" t="s">
        <v>99</v>
      </c>
      <c r="B88" s="121" t="s">
        <v>100</v>
      </c>
      <c r="C88" s="122">
        <f>SUBTOTAL(9,C89:C89)</f>
        <v>0</v>
      </c>
      <c r="D88" s="122">
        <f>SUBTOTAL(9,D89:D89)</f>
        <v>4000</v>
      </c>
      <c r="E88" s="122">
        <f>SUBTOTAL(9,E89:E89)</f>
        <v>4000</v>
      </c>
      <c r="F88" s="123">
        <v>0</v>
      </c>
      <c r="G88" s="125">
        <f t="shared" si="2"/>
        <v>1</v>
      </c>
    </row>
    <row r="89" spans="1:7" x14ac:dyDescent="0.25">
      <c r="A89" s="61" t="s">
        <v>101</v>
      </c>
      <c r="B89" s="58" t="s">
        <v>102</v>
      </c>
      <c r="C89" s="59">
        <v>0</v>
      </c>
      <c r="D89" s="59">
        <v>4000</v>
      </c>
      <c r="E89" s="59">
        <v>4000</v>
      </c>
      <c r="F89" s="60">
        <v>0</v>
      </c>
      <c r="G89" s="62">
        <f t="shared" si="2"/>
        <v>1</v>
      </c>
    </row>
    <row r="90" spans="1:7" ht="15.75" x14ac:dyDescent="0.25">
      <c r="A90" s="126" t="s">
        <v>46</v>
      </c>
      <c r="B90" s="127" t="s">
        <v>47</v>
      </c>
      <c r="C90" s="128">
        <f>SUBTOTAL(9,C91:C92)</f>
        <v>0</v>
      </c>
      <c r="D90" s="128">
        <f>SUBTOTAL(9,D91:D92)</f>
        <v>2120</v>
      </c>
      <c r="E90" s="128">
        <f>SUBTOTAL(9,E91:E92)</f>
        <v>1970</v>
      </c>
      <c r="F90" s="129">
        <v>0</v>
      </c>
      <c r="G90" s="130">
        <f t="shared" si="2"/>
        <v>0.92924528301886788</v>
      </c>
    </row>
    <row r="91" spans="1:7" x14ac:dyDescent="0.25">
      <c r="A91" s="124" t="s">
        <v>110</v>
      </c>
      <c r="B91" s="121" t="s">
        <v>111</v>
      </c>
      <c r="C91" s="122">
        <f>SUBTOTAL(9,C92:C92)</f>
        <v>0</v>
      </c>
      <c r="D91" s="122">
        <f>SUBTOTAL(9,D92:D92)</f>
        <v>2120</v>
      </c>
      <c r="E91" s="122">
        <f>SUBTOTAL(9,E92:E92)</f>
        <v>1970</v>
      </c>
      <c r="F91" s="123">
        <v>0</v>
      </c>
      <c r="G91" s="125">
        <f t="shared" si="2"/>
        <v>0.92924528301886788</v>
      </c>
    </row>
    <row r="92" spans="1:7" x14ac:dyDescent="0.25">
      <c r="A92" s="61" t="s">
        <v>112</v>
      </c>
      <c r="B92" s="58" t="s">
        <v>113</v>
      </c>
      <c r="C92" s="59">
        <v>0</v>
      </c>
      <c r="D92" s="59">
        <v>2120</v>
      </c>
      <c r="E92" s="59">
        <v>1970</v>
      </c>
      <c r="F92" s="60">
        <v>0</v>
      </c>
      <c r="G92" s="62">
        <f t="shared" si="2"/>
        <v>0.92924528301886788</v>
      </c>
    </row>
    <row r="93" spans="1:7" ht="15.75" x14ac:dyDescent="0.25">
      <c r="A93" s="126" t="s">
        <v>50</v>
      </c>
      <c r="B93" s="127" t="s">
        <v>51</v>
      </c>
      <c r="C93" s="128">
        <f>SUBTOTAL(9,C94:C95)</f>
        <v>0</v>
      </c>
      <c r="D93" s="128">
        <f>SUBTOTAL(9,D94:D95)</f>
        <v>9000</v>
      </c>
      <c r="E93" s="128">
        <f>SUBTOTAL(9,E94:E95)</f>
        <v>9000</v>
      </c>
      <c r="F93" s="129">
        <v>0</v>
      </c>
      <c r="G93" s="130">
        <f t="shared" si="2"/>
        <v>1</v>
      </c>
    </row>
    <row r="94" spans="1:7" x14ac:dyDescent="0.25">
      <c r="A94" s="124" t="s">
        <v>94</v>
      </c>
      <c r="B94" s="121" t="s">
        <v>95</v>
      </c>
      <c r="C94" s="122">
        <f>SUBTOTAL(9,C95:C95)</f>
        <v>0</v>
      </c>
      <c r="D94" s="122">
        <f>SUBTOTAL(9,D95:D95)</f>
        <v>9000</v>
      </c>
      <c r="E94" s="122">
        <f>SUBTOTAL(9,E95:E95)</f>
        <v>9000</v>
      </c>
      <c r="F94" s="123">
        <v>0</v>
      </c>
      <c r="G94" s="125">
        <f t="shared" si="2"/>
        <v>1</v>
      </c>
    </row>
    <row r="95" spans="1:7" ht="15.75" thickBot="1" x14ac:dyDescent="0.3">
      <c r="A95" s="98" t="s">
        <v>96</v>
      </c>
      <c r="B95" s="99" t="s">
        <v>95</v>
      </c>
      <c r="C95" s="100">
        <v>0</v>
      </c>
      <c r="D95" s="100">
        <v>9000</v>
      </c>
      <c r="E95" s="100">
        <v>9000</v>
      </c>
      <c r="F95" s="101">
        <v>0</v>
      </c>
      <c r="G95" s="102">
        <f t="shared" si="2"/>
        <v>1</v>
      </c>
    </row>
    <row r="96" spans="1:7" ht="16.5" thickBot="1" x14ac:dyDescent="0.3">
      <c r="A96" s="103" t="s">
        <v>52</v>
      </c>
      <c r="B96" s="104"/>
      <c r="C96" s="105">
        <f>C7+C12+C26+C36+C42+C46+C50+C54+C58+C62+C66+C70+C78+C74+C82+C86</f>
        <v>1690913.08</v>
      </c>
      <c r="D96" s="105">
        <f>SUBTOTAL(9,D10:D95)</f>
        <v>2262760.7499999991</v>
      </c>
      <c r="E96" s="105">
        <f>SUBTOTAL(9,E10:E95)</f>
        <v>1936746.1099999996</v>
      </c>
      <c r="F96" s="106">
        <f t="shared" si="3"/>
        <v>1.145384782285793</v>
      </c>
      <c r="G96" s="107">
        <f t="shared" si="2"/>
        <v>0.85592173631259971</v>
      </c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D267-E6C0-478D-A056-6118F1680A52}">
  <sheetPr>
    <tabColor theme="8" tint="0.39997558519241921"/>
  </sheetPr>
  <dimension ref="A2:G317"/>
  <sheetViews>
    <sheetView topLeftCell="A304" zoomScale="112" zoomScaleNormal="112" workbookViewId="0">
      <selection activeCell="F8" sqref="F8"/>
    </sheetView>
  </sheetViews>
  <sheetFormatPr defaultRowHeight="15" x14ac:dyDescent="0.25"/>
  <cols>
    <col min="1" max="1" width="12.140625" customWidth="1"/>
    <col min="2" max="2" width="59.5703125" customWidth="1"/>
    <col min="3" max="7" width="18.7109375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70</v>
      </c>
      <c r="B3" s="23"/>
      <c r="C3" s="23"/>
      <c r="D3" s="23"/>
      <c r="E3" s="23"/>
      <c r="F3" s="23"/>
      <c r="G3" s="23"/>
    </row>
    <row r="4" spans="1:7" ht="20.25" x14ac:dyDescent="0.3">
      <c r="A4" s="24" t="s">
        <v>71</v>
      </c>
      <c r="B4" s="24"/>
      <c r="C4" s="24"/>
      <c r="D4" s="24"/>
      <c r="E4" s="24"/>
      <c r="F4" s="23"/>
      <c r="G4" s="23"/>
    </row>
    <row r="5" spans="1:7" ht="15.75" thickBot="1" x14ac:dyDescent="0.3"/>
    <row r="6" spans="1:7" ht="57.6" customHeight="1" thickBot="1" x14ac:dyDescent="0.3">
      <c r="A6" s="343" t="s">
        <v>15</v>
      </c>
      <c r="B6" s="344"/>
      <c r="C6" s="117" t="s">
        <v>33</v>
      </c>
      <c r="D6" s="117" t="s">
        <v>34</v>
      </c>
      <c r="E6" s="117" t="s">
        <v>35</v>
      </c>
      <c r="F6" s="117" t="s">
        <v>36</v>
      </c>
      <c r="G6" s="120" t="s">
        <v>37</v>
      </c>
    </row>
    <row r="7" spans="1:7" ht="16.5" thickBot="1" x14ac:dyDescent="0.3">
      <c r="A7" s="273" t="s">
        <v>262</v>
      </c>
      <c r="B7" s="275" t="s">
        <v>72</v>
      </c>
      <c r="C7" s="270">
        <f>SUBTOTAL(9,C8:C43)</f>
        <v>95448.999999999985</v>
      </c>
      <c r="D7" s="270">
        <f>SUBTOTAL(9,D8:D43)</f>
        <v>105840.89000000001</v>
      </c>
      <c r="E7" s="270">
        <f>SUBTOTAL(9,E8:E43)</f>
        <v>105840.89000000001</v>
      </c>
      <c r="F7" s="271">
        <f>E7/C7</f>
        <v>1.1088737440937049</v>
      </c>
      <c r="G7" s="272">
        <f>E7/D7</f>
        <v>1</v>
      </c>
    </row>
    <row r="8" spans="1:7" ht="15.75" x14ac:dyDescent="0.25">
      <c r="A8" s="157" t="s">
        <v>126</v>
      </c>
      <c r="B8" s="158" t="s">
        <v>127</v>
      </c>
      <c r="C8" s="159">
        <f>SUBTOTAL(9,C9:C29)</f>
        <v>91530.689999999988</v>
      </c>
      <c r="D8" s="159">
        <f>SUBTOTAL(9,D9:D29)</f>
        <v>97800.000000000015</v>
      </c>
      <c r="E8" s="159">
        <f>SUBTOTAL(9,E9:E29)</f>
        <v>97800.000000000015</v>
      </c>
      <c r="F8" s="168">
        <f t="shared" ref="F8:F15" si="0">E8/C8</f>
        <v>1.0684940755936618</v>
      </c>
      <c r="G8" s="169">
        <f t="shared" ref="G8:G15" si="1">E8/D8</f>
        <v>1</v>
      </c>
    </row>
    <row r="9" spans="1:7" x14ac:dyDescent="0.25">
      <c r="A9" s="153" t="s">
        <v>262</v>
      </c>
      <c r="B9" s="144" t="s">
        <v>72</v>
      </c>
      <c r="C9" s="145">
        <f>SUBTOTAL(9,C10:C29)</f>
        <v>91530.689999999988</v>
      </c>
      <c r="D9" s="145">
        <f>SUBTOTAL(9,D10:D29)</f>
        <v>97800.000000000015</v>
      </c>
      <c r="E9" s="145">
        <f>SUBTOTAL(9,E10:E29)</f>
        <v>97800.000000000015</v>
      </c>
      <c r="F9" s="161">
        <f t="shared" si="0"/>
        <v>1.0684940755936618</v>
      </c>
      <c r="G9" s="165">
        <f t="shared" si="1"/>
        <v>1</v>
      </c>
    </row>
    <row r="10" spans="1:7" x14ac:dyDescent="0.25">
      <c r="A10" s="154" t="s">
        <v>53</v>
      </c>
      <c r="B10" s="146" t="s">
        <v>54</v>
      </c>
      <c r="C10" s="147">
        <f>SUBTOTAL(9,C11:C29)</f>
        <v>91530.689999999988</v>
      </c>
      <c r="D10" s="147">
        <f>SUBTOTAL(9,D11:D29)</f>
        <v>97800.000000000015</v>
      </c>
      <c r="E10" s="147">
        <f>SUBTOTAL(9,E11:E29)</f>
        <v>97800.000000000015</v>
      </c>
      <c r="F10" s="172">
        <f t="shared" si="0"/>
        <v>1.0684940755936618</v>
      </c>
      <c r="G10" s="173">
        <f t="shared" si="1"/>
        <v>1</v>
      </c>
    </row>
    <row r="11" spans="1:7" x14ac:dyDescent="0.25">
      <c r="A11" s="155" t="s">
        <v>57</v>
      </c>
      <c r="B11" s="148" t="s">
        <v>58</v>
      </c>
      <c r="C11" s="149">
        <f>SUBTOTAL(9,C12:C29)</f>
        <v>91530.689999999988</v>
      </c>
      <c r="D11" s="149">
        <f>SUBTOTAL(9,D12:D29)</f>
        <v>97800.000000000015</v>
      </c>
      <c r="E11" s="149">
        <f>SUBTOTAL(9,E12:E29)</f>
        <v>97800.000000000015</v>
      </c>
      <c r="F11" s="176">
        <f t="shared" si="0"/>
        <v>1.0684940755936618</v>
      </c>
      <c r="G11" s="177">
        <f t="shared" si="1"/>
        <v>1</v>
      </c>
    </row>
    <row r="12" spans="1:7" x14ac:dyDescent="0.25">
      <c r="A12" s="156" t="s">
        <v>128</v>
      </c>
      <c r="B12" s="150" t="s">
        <v>129</v>
      </c>
      <c r="C12" s="151">
        <f>SUBTOTAL(9,C13:C15)</f>
        <v>65884.989999999991</v>
      </c>
      <c r="D12" s="151">
        <f>SUBTOTAL(9,D13:D15)</f>
        <v>64315.78</v>
      </c>
      <c r="E12" s="151">
        <f>SUBTOTAL(9,E13:E15)</f>
        <v>64315.78</v>
      </c>
      <c r="F12" s="162">
        <f t="shared" si="0"/>
        <v>0.97618258726304741</v>
      </c>
      <c r="G12" s="166">
        <f t="shared" si="1"/>
        <v>1</v>
      </c>
    </row>
    <row r="13" spans="1:7" x14ac:dyDescent="0.25">
      <c r="A13" s="61" t="s">
        <v>130</v>
      </c>
      <c r="B13" s="68" t="s">
        <v>131</v>
      </c>
      <c r="C13" s="59">
        <v>2100</v>
      </c>
      <c r="D13" s="59">
        <v>2195.7799999999997</v>
      </c>
      <c r="E13" s="59">
        <v>2195.7799999999997</v>
      </c>
      <c r="F13" s="163">
        <f t="shared" si="0"/>
        <v>1.0456095238095238</v>
      </c>
      <c r="G13" s="167">
        <f t="shared" si="1"/>
        <v>1</v>
      </c>
    </row>
    <row r="14" spans="1:7" x14ac:dyDescent="0.25">
      <c r="A14" s="61" t="s">
        <v>132</v>
      </c>
      <c r="B14" s="68" t="s">
        <v>133</v>
      </c>
      <c r="C14" s="59">
        <v>63784.99</v>
      </c>
      <c r="D14" s="59">
        <v>62000</v>
      </c>
      <c r="E14" s="59">
        <v>62000</v>
      </c>
      <c r="F14" s="163">
        <f t="shared" si="0"/>
        <v>0.9720155165031773</v>
      </c>
      <c r="G14" s="167">
        <f t="shared" si="1"/>
        <v>1</v>
      </c>
    </row>
    <row r="15" spans="1:7" x14ac:dyDescent="0.25">
      <c r="A15" s="61" t="s">
        <v>134</v>
      </c>
      <c r="B15" s="68" t="s">
        <v>135</v>
      </c>
      <c r="C15" s="59">
        <v>0</v>
      </c>
      <c r="D15" s="59">
        <v>120</v>
      </c>
      <c r="E15" s="59">
        <v>120</v>
      </c>
      <c r="F15" s="163">
        <v>0</v>
      </c>
      <c r="G15" s="167">
        <f t="shared" si="1"/>
        <v>1</v>
      </c>
    </row>
    <row r="16" spans="1:7" x14ac:dyDescent="0.25">
      <c r="A16" s="156" t="s">
        <v>136</v>
      </c>
      <c r="B16" s="150" t="s">
        <v>137</v>
      </c>
      <c r="C16" s="151">
        <f>SUBTOTAL(9,C17:C18)</f>
        <v>5566.69</v>
      </c>
      <c r="D16" s="151">
        <f>SUBTOTAL(9,D17:D18)</f>
        <v>4717.13</v>
      </c>
      <c r="E16" s="151">
        <f>SUBTOTAL(9,E17:E18)</f>
        <v>4717.13</v>
      </c>
      <c r="F16" s="162">
        <f t="shared" ref="F16:F23" si="2">E16/C16</f>
        <v>0.84738507084102055</v>
      </c>
      <c r="G16" s="166">
        <f t="shared" ref="G16:G23" si="3">E16/D16</f>
        <v>1</v>
      </c>
    </row>
    <row r="17" spans="1:7" x14ac:dyDescent="0.25">
      <c r="A17" s="61" t="s">
        <v>138</v>
      </c>
      <c r="B17" s="68" t="s">
        <v>139</v>
      </c>
      <c r="C17" s="59">
        <v>0</v>
      </c>
      <c r="D17" s="59">
        <v>1681.54</v>
      </c>
      <c r="E17" s="59">
        <v>1681.54</v>
      </c>
      <c r="F17" s="163">
        <v>0</v>
      </c>
      <c r="G17" s="167">
        <f t="shared" si="3"/>
        <v>1</v>
      </c>
    </row>
    <row r="18" spans="1:7" x14ac:dyDescent="0.25">
      <c r="A18" s="61" t="s">
        <v>140</v>
      </c>
      <c r="B18" s="68" t="s">
        <v>141</v>
      </c>
      <c r="C18" s="59">
        <v>5566.69</v>
      </c>
      <c r="D18" s="59">
        <v>3035.59</v>
      </c>
      <c r="E18" s="59">
        <v>3035.59</v>
      </c>
      <c r="F18" s="163">
        <f t="shared" si="2"/>
        <v>0.545313283117975</v>
      </c>
      <c r="G18" s="167">
        <f t="shared" si="3"/>
        <v>1</v>
      </c>
    </row>
    <row r="19" spans="1:7" x14ac:dyDescent="0.25">
      <c r="A19" s="156" t="s">
        <v>142</v>
      </c>
      <c r="B19" s="150" t="s">
        <v>143</v>
      </c>
      <c r="C19" s="151">
        <f>SUBTOTAL(9,C20:C24)</f>
        <v>18160.66</v>
      </c>
      <c r="D19" s="151">
        <f>SUBTOTAL(9,D20:D24)</f>
        <v>27138.249999999996</v>
      </c>
      <c r="E19" s="151">
        <f>SUBTOTAL(9,E20:E24)</f>
        <v>27138.249999999996</v>
      </c>
      <c r="F19" s="162">
        <f t="shared" si="2"/>
        <v>1.4943427166193297</v>
      </c>
      <c r="G19" s="166">
        <f t="shared" si="3"/>
        <v>1</v>
      </c>
    </row>
    <row r="20" spans="1:7" x14ac:dyDescent="0.25">
      <c r="A20" s="61" t="s">
        <v>144</v>
      </c>
      <c r="B20" s="68" t="s">
        <v>145</v>
      </c>
      <c r="C20" s="59">
        <v>2500</v>
      </c>
      <c r="D20" s="59">
        <v>4408.96</v>
      </c>
      <c r="E20" s="59">
        <v>4408.96</v>
      </c>
      <c r="F20" s="163">
        <f t="shared" si="2"/>
        <v>1.763584</v>
      </c>
      <c r="G20" s="167">
        <f t="shared" si="3"/>
        <v>1</v>
      </c>
    </row>
    <row r="21" spans="1:7" x14ac:dyDescent="0.25">
      <c r="A21" s="61" t="s">
        <v>146</v>
      </c>
      <c r="B21" s="68" t="s">
        <v>147</v>
      </c>
      <c r="C21" s="59">
        <v>1448.44</v>
      </c>
      <c r="D21" s="59">
        <v>6050</v>
      </c>
      <c r="E21" s="59">
        <v>6050</v>
      </c>
      <c r="F21" s="163">
        <f t="shared" si="2"/>
        <v>4.1769075695230731</v>
      </c>
      <c r="G21" s="167">
        <f t="shared" si="3"/>
        <v>1</v>
      </c>
    </row>
    <row r="22" spans="1:7" x14ac:dyDescent="0.25">
      <c r="A22" s="61" t="s">
        <v>148</v>
      </c>
      <c r="B22" s="68" t="s">
        <v>149</v>
      </c>
      <c r="C22" s="59">
        <v>9093.93</v>
      </c>
      <c r="D22" s="59">
        <v>13068.78</v>
      </c>
      <c r="E22" s="59">
        <v>13068.78</v>
      </c>
      <c r="F22" s="163">
        <f t="shared" si="2"/>
        <v>1.4370882555726732</v>
      </c>
      <c r="G22" s="167">
        <f t="shared" si="3"/>
        <v>1</v>
      </c>
    </row>
    <row r="23" spans="1:7" x14ac:dyDescent="0.25">
      <c r="A23" s="61" t="s">
        <v>150</v>
      </c>
      <c r="B23" s="68" t="s">
        <v>151</v>
      </c>
      <c r="C23" s="59">
        <v>4868.29</v>
      </c>
      <c r="D23" s="59">
        <v>3010.21</v>
      </c>
      <c r="E23" s="59">
        <v>3010.21</v>
      </c>
      <c r="F23" s="163">
        <f t="shared" si="2"/>
        <v>0.61833005018189136</v>
      </c>
      <c r="G23" s="167">
        <f t="shared" si="3"/>
        <v>1</v>
      </c>
    </row>
    <row r="24" spans="1:7" x14ac:dyDescent="0.25">
      <c r="A24" s="61" t="s">
        <v>152</v>
      </c>
      <c r="B24" s="68" t="s">
        <v>153</v>
      </c>
      <c r="C24" s="59">
        <v>250</v>
      </c>
      <c r="D24" s="59">
        <v>600.29999999999995</v>
      </c>
      <c r="E24" s="59">
        <v>600.29999999999995</v>
      </c>
      <c r="F24" s="163">
        <f>E24/C24</f>
        <v>2.4011999999999998</v>
      </c>
      <c r="G24" s="167">
        <f>E24/D24</f>
        <v>1</v>
      </c>
    </row>
    <row r="25" spans="1:7" x14ac:dyDescent="0.25">
      <c r="A25" s="156" t="s">
        <v>154</v>
      </c>
      <c r="B25" s="150" t="s">
        <v>155</v>
      </c>
      <c r="C25" s="151">
        <f>SUBTOTAL(9,C26:C26)</f>
        <v>1918.35</v>
      </c>
      <c r="D25" s="151">
        <f>SUBTOTAL(9,D26:D26)</f>
        <v>409.85</v>
      </c>
      <c r="E25" s="151">
        <f>SUBTOTAL(9,E26:E26)</f>
        <v>409.85</v>
      </c>
      <c r="F25" s="162">
        <f t="shared" ref="F25:F37" si="4">E25/C25</f>
        <v>0.21364714468162746</v>
      </c>
      <c r="G25" s="166">
        <f t="shared" ref="G25:G38" si="5">E25/D25</f>
        <v>1</v>
      </c>
    </row>
    <row r="26" spans="1:7" x14ac:dyDescent="0.25">
      <c r="A26" s="61" t="s">
        <v>156</v>
      </c>
      <c r="B26" s="68" t="s">
        <v>155</v>
      </c>
      <c r="C26" s="59">
        <v>1918.35</v>
      </c>
      <c r="D26" s="59">
        <v>409.85</v>
      </c>
      <c r="E26" s="59">
        <v>409.85</v>
      </c>
      <c r="F26" s="163">
        <f t="shared" si="4"/>
        <v>0.21364714468162746</v>
      </c>
      <c r="G26" s="167">
        <f t="shared" si="5"/>
        <v>1</v>
      </c>
    </row>
    <row r="27" spans="1:7" x14ac:dyDescent="0.25">
      <c r="A27" s="156" t="s">
        <v>157</v>
      </c>
      <c r="B27" s="150" t="s">
        <v>158</v>
      </c>
      <c r="C27" s="151">
        <f>SUBTOTAL(9,C28:C29)</f>
        <v>0</v>
      </c>
      <c r="D27" s="151">
        <f>SUBTOTAL(9,D28:D29)</f>
        <v>1218.99</v>
      </c>
      <c r="E27" s="151">
        <f>SUBTOTAL(9,E28:E29)</f>
        <v>1218.99</v>
      </c>
      <c r="F27" s="162">
        <v>0</v>
      </c>
      <c r="G27" s="166">
        <f t="shared" si="5"/>
        <v>1</v>
      </c>
    </row>
    <row r="28" spans="1:7" x14ac:dyDescent="0.25">
      <c r="A28" s="61" t="s">
        <v>159</v>
      </c>
      <c r="B28" s="68" t="s">
        <v>160</v>
      </c>
      <c r="C28" s="59">
        <v>0</v>
      </c>
      <c r="D28" s="59">
        <v>1000</v>
      </c>
      <c r="E28" s="59">
        <v>1000</v>
      </c>
      <c r="F28" s="163">
        <v>0</v>
      </c>
      <c r="G28" s="167">
        <f t="shared" si="5"/>
        <v>1</v>
      </c>
    </row>
    <row r="29" spans="1:7" x14ac:dyDescent="0.25">
      <c r="A29" s="61" t="s">
        <v>161</v>
      </c>
      <c r="B29" s="68" t="s">
        <v>158</v>
      </c>
      <c r="C29" s="59">
        <v>0</v>
      </c>
      <c r="D29" s="59">
        <v>218.99</v>
      </c>
      <c r="E29" s="59">
        <v>218.99</v>
      </c>
      <c r="F29" s="163">
        <v>0</v>
      </c>
      <c r="G29" s="167">
        <f t="shared" si="5"/>
        <v>1</v>
      </c>
    </row>
    <row r="30" spans="1:7" ht="15.75" x14ac:dyDescent="0.25">
      <c r="A30" s="152" t="s">
        <v>53</v>
      </c>
      <c r="B30" s="142" t="s">
        <v>162</v>
      </c>
      <c r="C30" s="143">
        <f>SUBTOTAL(9,C31:C37)</f>
        <v>3918.31</v>
      </c>
      <c r="D30" s="143">
        <f>SUBTOTAL(9,D31:D37)</f>
        <v>4200</v>
      </c>
      <c r="E30" s="143">
        <f>SUBTOTAL(9,E31:E37)</f>
        <v>4200</v>
      </c>
      <c r="F30" s="160">
        <f t="shared" si="4"/>
        <v>1.0718906875668337</v>
      </c>
      <c r="G30" s="164">
        <f t="shared" si="5"/>
        <v>1</v>
      </c>
    </row>
    <row r="31" spans="1:7" x14ac:dyDescent="0.25">
      <c r="A31" s="153" t="s">
        <v>262</v>
      </c>
      <c r="B31" s="144" t="s">
        <v>72</v>
      </c>
      <c r="C31" s="145">
        <f>SUBTOTAL(9,C32:C37)</f>
        <v>3918.31</v>
      </c>
      <c r="D31" s="145">
        <f>SUBTOTAL(9,D32:D37)</f>
        <v>4200</v>
      </c>
      <c r="E31" s="145">
        <f>SUBTOTAL(9,E32:E37)</f>
        <v>4200</v>
      </c>
      <c r="F31" s="161">
        <f t="shared" si="4"/>
        <v>1.0718906875668337</v>
      </c>
      <c r="G31" s="165">
        <f t="shared" si="5"/>
        <v>1</v>
      </c>
    </row>
    <row r="32" spans="1:7" x14ac:dyDescent="0.25">
      <c r="A32" s="154" t="s">
        <v>53</v>
      </c>
      <c r="B32" s="146" t="s">
        <v>54</v>
      </c>
      <c r="C32" s="147">
        <f>SUBTOTAL(9,C33:C37)</f>
        <v>3918.31</v>
      </c>
      <c r="D32" s="147">
        <f>SUBTOTAL(9,D33:D37)</f>
        <v>4200</v>
      </c>
      <c r="E32" s="147">
        <f>SUBTOTAL(9,E33:E37)</f>
        <v>4200</v>
      </c>
      <c r="F32" s="172">
        <f t="shared" si="4"/>
        <v>1.0718906875668337</v>
      </c>
      <c r="G32" s="173">
        <f t="shared" si="5"/>
        <v>1</v>
      </c>
    </row>
    <row r="33" spans="1:7" x14ac:dyDescent="0.25">
      <c r="A33" s="155" t="s">
        <v>57</v>
      </c>
      <c r="B33" s="148" t="s">
        <v>58</v>
      </c>
      <c r="C33" s="149">
        <f>SUBTOTAL(9,C34:C37)</f>
        <v>3918.31</v>
      </c>
      <c r="D33" s="149">
        <f>SUBTOTAL(9,D34:D37)</f>
        <v>4200</v>
      </c>
      <c r="E33" s="149">
        <f>SUBTOTAL(9,E34:E37)</f>
        <v>4200</v>
      </c>
      <c r="F33" s="176">
        <f t="shared" si="4"/>
        <v>1.0718906875668337</v>
      </c>
      <c r="G33" s="177">
        <f t="shared" si="5"/>
        <v>1</v>
      </c>
    </row>
    <row r="34" spans="1:7" x14ac:dyDescent="0.25">
      <c r="A34" s="156" t="s">
        <v>136</v>
      </c>
      <c r="B34" s="150" t="s">
        <v>137</v>
      </c>
      <c r="C34" s="151">
        <f>SUBTOTAL(9,C35:C35)</f>
        <v>0</v>
      </c>
      <c r="D34" s="151">
        <f>SUBTOTAL(9,D35:D35)</f>
        <v>434.71</v>
      </c>
      <c r="E34" s="151">
        <f>SUBTOTAL(9,E35:E35)</f>
        <v>434.71</v>
      </c>
      <c r="F34" s="162">
        <v>0</v>
      </c>
      <c r="G34" s="166">
        <f t="shared" si="5"/>
        <v>1</v>
      </c>
    </row>
    <row r="35" spans="1:7" x14ac:dyDescent="0.25">
      <c r="A35" s="61" t="s">
        <v>163</v>
      </c>
      <c r="B35" s="68" t="s">
        <v>164</v>
      </c>
      <c r="C35" s="59">
        <v>0</v>
      </c>
      <c r="D35" s="59">
        <v>434.71</v>
      </c>
      <c r="E35" s="59">
        <v>434.71</v>
      </c>
      <c r="F35" s="163">
        <v>0</v>
      </c>
      <c r="G35" s="167">
        <f t="shared" si="5"/>
        <v>1</v>
      </c>
    </row>
    <row r="36" spans="1:7" x14ac:dyDescent="0.25">
      <c r="A36" s="156" t="s">
        <v>142</v>
      </c>
      <c r="B36" s="150" t="s">
        <v>143</v>
      </c>
      <c r="C36" s="151">
        <f>SUBTOTAL(9,C37:C37)</f>
        <v>3918.31</v>
      </c>
      <c r="D36" s="151">
        <f>SUBTOTAL(9,D37:D37)</f>
        <v>3765.29</v>
      </c>
      <c r="E36" s="151">
        <f>SUBTOTAL(9,E37:E37)</f>
        <v>3765.29</v>
      </c>
      <c r="F36" s="162">
        <f t="shared" si="4"/>
        <v>0.9609474492829817</v>
      </c>
      <c r="G36" s="166">
        <f t="shared" si="5"/>
        <v>1</v>
      </c>
    </row>
    <row r="37" spans="1:7" x14ac:dyDescent="0.25">
      <c r="A37" s="61" t="s">
        <v>165</v>
      </c>
      <c r="B37" s="68" t="s">
        <v>166</v>
      </c>
      <c r="C37" s="59">
        <v>3918.31</v>
      </c>
      <c r="D37" s="59">
        <v>3765.29</v>
      </c>
      <c r="E37" s="59">
        <v>3765.29</v>
      </c>
      <c r="F37" s="163">
        <f t="shared" si="4"/>
        <v>0.9609474492829817</v>
      </c>
      <c r="G37" s="167">
        <f t="shared" si="5"/>
        <v>1</v>
      </c>
    </row>
    <row r="38" spans="1:7" ht="15.75" x14ac:dyDescent="0.25">
      <c r="A38" s="152" t="s">
        <v>63</v>
      </c>
      <c r="B38" s="142" t="s">
        <v>167</v>
      </c>
      <c r="C38" s="143">
        <f>SUBTOTAL(9,C39:C43)</f>
        <v>0</v>
      </c>
      <c r="D38" s="143">
        <f>SUBTOTAL(9,D39:D43)</f>
        <v>3840.89</v>
      </c>
      <c r="E38" s="143">
        <f>SUBTOTAL(9,E39:E43)</f>
        <v>3840.89</v>
      </c>
      <c r="F38" s="160">
        <v>0</v>
      </c>
      <c r="G38" s="164">
        <f t="shared" si="5"/>
        <v>1</v>
      </c>
    </row>
    <row r="39" spans="1:7" x14ac:dyDescent="0.25">
      <c r="A39" s="153" t="s">
        <v>262</v>
      </c>
      <c r="B39" s="144" t="s">
        <v>72</v>
      </c>
      <c r="C39" s="145">
        <f>SUBTOTAL(9,C40:C43)</f>
        <v>0</v>
      </c>
      <c r="D39" s="145">
        <f>SUBTOTAL(9,D40:D43)</f>
        <v>3840.89</v>
      </c>
      <c r="E39" s="145">
        <f>SUBTOTAL(9,E40:E43)</f>
        <v>3840.89</v>
      </c>
      <c r="F39" s="161">
        <v>0</v>
      </c>
      <c r="G39" s="165">
        <f>E39/D39</f>
        <v>1</v>
      </c>
    </row>
    <row r="40" spans="1:7" x14ac:dyDescent="0.25">
      <c r="A40" s="154" t="s">
        <v>63</v>
      </c>
      <c r="B40" s="146" t="s">
        <v>64</v>
      </c>
      <c r="C40" s="147">
        <f>SUBTOTAL(9,C41:C43)</f>
        <v>0</v>
      </c>
      <c r="D40" s="147">
        <f>SUBTOTAL(9,D41:D43)</f>
        <v>3840.89</v>
      </c>
      <c r="E40" s="147">
        <f>SUBTOTAL(9,E41:E43)</f>
        <v>3840.89</v>
      </c>
      <c r="F40" s="174">
        <v>0</v>
      </c>
      <c r="G40" s="175">
        <f t="shared" ref="G40:G55" si="6">E40/D40</f>
        <v>1</v>
      </c>
    </row>
    <row r="41" spans="1:7" x14ac:dyDescent="0.25">
      <c r="A41" s="155" t="s">
        <v>65</v>
      </c>
      <c r="B41" s="148" t="s">
        <v>66</v>
      </c>
      <c r="C41" s="149">
        <f>SUBTOTAL(9,C42:C43)</f>
        <v>0</v>
      </c>
      <c r="D41" s="149">
        <f>SUBTOTAL(9,D42:D43)</f>
        <v>3840.89</v>
      </c>
      <c r="E41" s="149">
        <f>SUBTOTAL(9,E42:E43)</f>
        <v>3840.89</v>
      </c>
      <c r="F41" s="176">
        <v>0</v>
      </c>
      <c r="G41" s="177">
        <f t="shared" si="6"/>
        <v>1</v>
      </c>
    </row>
    <row r="42" spans="1:7" x14ac:dyDescent="0.25">
      <c r="A42" s="156" t="s">
        <v>168</v>
      </c>
      <c r="B42" s="150" t="s">
        <v>169</v>
      </c>
      <c r="C42" s="151">
        <f>SUBTOTAL(9,C43:C43)</f>
        <v>0</v>
      </c>
      <c r="D42" s="151">
        <f>SUBTOTAL(9,D43:D43)</f>
        <v>3840.89</v>
      </c>
      <c r="E42" s="151">
        <f>SUBTOTAL(9,E43:E43)</f>
        <v>3840.89</v>
      </c>
      <c r="F42" s="162">
        <v>0</v>
      </c>
      <c r="G42" s="166">
        <f t="shared" si="6"/>
        <v>1</v>
      </c>
    </row>
    <row r="43" spans="1:7" ht="15.75" thickBot="1" x14ac:dyDescent="0.3">
      <c r="A43" s="98" t="s">
        <v>170</v>
      </c>
      <c r="B43" s="109" t="s">
        <v>171</v>
      </c>
      <c r="C43" s="100">
        <v>0</v>
      </c>
      <c r="D43" s="100">
        <v>3840.89</v>
      </c>
      <c r="E43" s="100">
        <v>3840.89</v>
      </c>
      <c r="F43" s="170">
        <v>0</v>
      </c>
      <c r="G43" s="171">
        <f t="shared" si="6"/>
        <v>1</v>
      </c>
    </row>
    <row r="44" spans="1:7" ht="16.5" thickBot="1" x14ac:dyDescent="0.3">
      <c r="A44" s="268" t="s">
        <v>263</v>
      </c>
      <c r="B44" s="275" t="s">
        <v>79</v>
      </c>
      <c r="C44" s="270">
        <f>SUBTOTAL(9,C45:C105)-284</f>
        <v>112278.04</v>
      </c>
      <c r="D44" s="270">
        <f>SUBTOTAL(9,D45:D105)</f>
        <v>112091.61000000003</v>
      </c>
      <c r="E44" s="270">
        <f>SUBTOTAL(9,E45:E105)</f>
        <v>99937.919999999998</v>
      </c>
      <c r="F44" s="271">
        <f t="shared" ref="F44:F54" si="7">E44/C44</f>
        <v>0.89009320077194087</v>
      </c>
      <c r="G44" s="272">
        <f t="shared" si="6"/>
        <v>0.89157359770280731</v>
      </c>
    </row>
    <row r="45" spans="1:7" ht="15.75" x14ac:dyDescent="0.25">
      <c r="A45" s="157" t="s">
        <v>126</v>
      </c>
      <c r="B45" s="158" t="s">
        <v>127</v>
      </c>
      <c r="C45" s="159">
        <f>SUBTOTAL(9,C46:C80)</f>
        <v>82662.84</v>
      </c>
      <c r="D45" s="159">
        <f>SUBTOTAL(9,D46:D80)</f>
        <v>90131.330000000016</v>
      </c>
      <c r="E45" s="159">
        <f>SUBTOTAL(9,E46:E80)</f>
        <v>79833.12999999999</v>
      </c>
      <c r="F45" s="168">
        <f t="shared" si="7"/>
        <v>0.96576805248888131</v>
      </c>
      <c r="G45" s="169">
        <f t="shared" si="6"/>
        <v>0.8857422829553272</v>
      </c>
    </row>
    <row r="46" spans="1:7" x14ac:dyDescent="0.25">
      <c r="A46" s="153" t="s">
        <v>263</v>
      </c>
      <c r="B46" s="144" t="s">
        <v>79</v>
      </c>
      <c r="C46" s="145">
        <f>SUBTOTAL(9,C47:C80)</f>
        <v>82662.84</v>
      </c>
      <c r="D46" s="145">
        <f>SUBTOTAL(9,D47:D80)</f>
        <v>90131.330000000016</v>
      </c>
      <c r="E46" s="145">
        <f>SUBTOTAL(9,E47:E80)</f>
        <v>79833.12999999999</v>
      </c>
      <c r="F46" s="161">
        <f t="shared" si="7"/>
        <v>0.96576805248888131</v>
      </c>
      <c r="G46" s="165">
        <f t="shared" si="6"/>
        <v>0.8857422829553272</v>
      </c>
    </row>
    <row r="47" spans="1:7" x14ac:dyDescent="0.25">
      <c r="A47" s="154" t="s">
        <v>53</v>
      </c>
      <c r="B47" s="146" t="s">
        <v>54</v>
      </c>
      <c r="C47" s="147">
        <f>SUBTOTAL(9,C48:C83)</f>
        <v>82721.72</v>
      </c>
      <c r="D47" s="147">
        <f>SUBTOTAL(9,D48:D80)</f>
        <v>90131.330000000016</v>
      </c>
      <c r="E47" s="147">
        <f>SUBTOTAL(9,E48:E80)</f>
        <v>79833.12999999999</v>
      </c>
      <c r="F47" s="174">
        <f t="shared" si="7"/>
        <v>0.96508063420344725</v>
      </c>
      <c r="G47" s="175">
        <f t="shared" si="6"/>
        <v>0.8857422829553272</v>
      </c>
    </row>
    <row r="48" spans="1:7" x14ac:dyDescent="0.25">
      <c r="A48" s="155" t="s">
        <v>57</v>
      </c>
      <c r="B48" s="148" t="s">
        <v>58</v>
      </c>
      <c r="C48" s="149">
        <f>SUBTOTAL(9,C49:C75)</f>
        <v>81886.289999999994</v>
      </c>
      <c r="D48" s="149">
        <f>SUBTOTAL(9,D49:D75)</f>
        <v>88963.330000000016</v>
      </c>
      <c r="E48" s="149">
        <f>SUBTOTAL(9,E49:E75)</f>
        <v>78905.039999999994</v>
      </c>
      <c r="F48" s="176">
        <f t="shared" si="7"/>
        <v>0.96359280656139146</v>
      </c>
      <c r="G48" s="177">
        <f t="shared" si="6"/>
        <v>0.88693892191310708</v>
      </c>
    </row>
    <row r="49" spans="1:7" x14ac:dyDescent="0.25">
      <c r="A49" s="156" t="s">
        <v>128</v>
      </c>
      <c r="B49" s="150" t="s">
        <v>129</v>
      </c>
      <c r="C49" s="151">
        <f>SUBTOTAL(9,C50:C52)</f>
        <v>15858.150000000001</v>
      </c>
      <c r="D49" s="151">
        <f>SUBTOTAL(9,D50:D52)</f>
        <v>13700.03</v>
      </c>
      <c r="E49" s="151">
        <f>SUBTOTAL(9,E50:E52)</f>
        <v>10898.42</v>
      </c>
      <c r="F49" s="163">
        <f t="shared" si="7"/>
        <v>0.68724409846041301</v>
      </c>
      <c r="G49" s="167">
        <f t="shared" si="6"/>
        <v>0.79550336751087403</v>
      </c>
    </row>
    <row r="50" spans="1:7" x14ac:dyDescent="0.25">
      <c r="A50" s="61" t="s">
        <v>130</v>
      </c>
      <c r="B50" s="68" t="s">
        <v>131</v>
      </c>
      <c r="C50" s="59">
        <v>7694.88</v>
      </c>
      <c r="D50" s="59">
        <v>11000.03</v>
      </c>
      <c r="E50" s="59">
        <v>10291.4</v>
      </c>
      <c r="F50" s="163">
        <f t="shared" si="7"/>
        <v>1.3374347618156488</v>
      </c>
      <c r="G50" s="167">
        <f t="shared" si="6"/>
        <v>0.93557926660200008</v>
      </c>
    </row>
    <row r="51" spans="1:7" x14ac:dyDescent="0.25">
      <c r="A51" s="61" t="s">
        <v>132</v>
      </c>
      <c r="B51" s="68" t="s">
        <v>133</v>
      </c>
      <c r="C51" s="59">
        <v>6578.73</v>
      </c>
      <c r="D51" s="59">
        <v>2000</v>
      </c>
      <c r="E51" s="59">
        <v>0</v>
      </c>
      <c r="F51" s="163">
        <f t="shared" si="7"/>
        <v>0</v>
      </c>
      <c r="G51" s="167">
        <f t="shared" si="6"/>
        <v>0</v>
      </c>
    </row>
    <row r="52" spans="1:7" x14ac:dyDescent="0.25">
      <c r="A52" s="61" t="s">
        <v>134</v>
      </c>
      <c r="B52" s="68" t="s">
        <v>135</v>
      </c>
      <c r="C52" s="59">
        <v>1584.54</v>
      </c>
      <c r="D52" s="59">
        <v>700</v>
      </c>
      <c r="E52" s="59">
        <v>607.02</v>
      </c>
      <c r="F52" s="163">
        <f t="shared" si="7"/>
        <v>0.38308909841341965</v>
      </c>
      <c r="G52" s="167">
        <f t="shared" si="6"/>
        <v>0.86717142857142859</v>
      </c>
    </row>
    <row r="53" spans="1:7" x14ac:dyDescent="0.25">
      <c r="A53" s="156" t="s">
        <v>136</v>
      </c>
      <c r="B53" s="150" t="s">
        <v>137</v>
      </c>
      <c r="C53" s="151">
        <f>SUBTOTAL(9,C54:C58)</f>
        <v>12243.12</v>
      </c>
      <c r="D53" s="151">
        <f>SUBTOTAL(9,D54:D58)</f>
        <v>12595.2</v>
      </c>
      <c r="E53" s="151">
        <f>SUBTOTAL(9,E54:E58)</f>
        <v>11230.100000000002</v>
      </c>
      <c r="F53" s="163">
        <f t="shared" si="7"/>
        <v>0.91725801919772099</v>
      </c>
      <c r="G53" s="167">
        <f t="shared" si="6"/>
        <v>0.89161744156504075</v>
      </c>
    </row>
    <row r="54" spans="1:7" x14ac:dyDescent="0.25">
      <c r="A54" s="61" t="s">
        <v>138</v>
      </c>
      <c r="B54" s="68" t="s">
        <v>139</v>
      </c>
      <c r="C54" s="59">
        <v>6339.39</v>
      </c>
      <c r="D54" s="59">
        <v>6931.8</v>
      </c>
      <c r="E54" s="59">
        <v>6116.6</v>
      </c>
      <c r="F54" s="163">
        <f t="shared" si="7"/>
        <v>0.96485624011143034</v>
      </c>
      <c r="G54" s="167">
        <f t="shared" si="6"/>
        <v>0.88239706858247502</v>
      </c>
    </row>
    <row r="55" spans="1:7" x14ac:dyDescent="0.25">
      <c r="A55" s="61" t="s">
        <v>172</v>
      </c>
      <c r="B55" s="68" t="s">
        <v>173</v>
      </c>
      <c r="C55" s="59">
        <v>0</v>
      </c>
      <c r="D55" s="59">
        <v>63.4</v>
      </c>
      <c r="E55" s="59">
        <v>63.4</v>
      </c>
      <c r="F55" s="163">
        <v>0</v>
      </c>
      <c r="G55" s="167">
        <f t="shared" si="6"/>
        <v>1</v>
      </c>
    </row>
    <row r="56" spans="1:7" x14ac:dyDescent="0.25">
      <c r="A56" s="61" t="s">
        <v>140</v>
      </c>
      <c r="B56" s="68" t="s">
        <v>141</v>
      </c>
      <c r="C56" s="59">
        <v>3173.97</v>
      </c>
      <c r="D56" s="59">
        <v>3300</v>
      </c>
      <c r="E56" s="59">
        <v>2820.13</v>
      </c>
      <c r="F56" s="163">
        <f>E56/C56</f>
        <v>0.88851816494799896</v>
      </c>
      <c r="G56" s="167">
        <f>E56/D56</f>
        <v>0.8545848484848485</v>
      </c>
    </row>
    <row r="57" spans="1:7" x14ac:dyDescent="0.25">
      <c r="A57" s="61" t="s">
        <v>174</v>
      </c>
      <c r="B57" s="68" t="s">
        <v>175</v>
      </c>
      <c r="C57" s="59">
        <v>2337.58</v>
      </c>
      <c r="D57" s="59">
        <v>2100</v>
      </c>
      <c r="E57" s="59">
        <v>2059.13</v>
      </c>
      <c r="F57" s="163">
        <f>E57/C57</f>
        <v>0.88088108214478233</v>
      </c>
      <c r="G57" s="167">
        <f>E57/D57</f>
        <v>0.98053809523809532</v>
      </c>
    </row>
    <row r="58" spans="1:7" x14ac:dyDescent="0.25">
      <c r="A58" s="61" t="s">
        <v>176</v>
      </c>
      <c r="B58" s="68" t="s">
        <v>177</v>
      </c>
      <c r="C58" s="59">
        <v>392.18</v>
      </c>
      <c r="D58" s="59">
        <v>200</v>
      </c>
      <c r="E58" s="59">
        <v>170.84</v>
      </c>
      <c r="F58" s="163">
        <f t="shared" ref="F58:F73" si="8">E58/C58</f>
        <v>0.43561629863838036</v>
      </c>
      <c r="G58" s="167">
        <f t="shared" ref="G58:G73" si="9">E58/D58</f>
        <v>0.85420000000000007</v>
      </c>
    </row>
    <row r="59" spans="1:7" x14ac:dyDescent="0.25">
      <c r="A59" s="156" t="s">
        <v>142</v>
      </c>
      <c r="B59" s="150" t="s">
        <v>143</v>
      </c>
      <c r="C59" s="151">
        <f>SUBTOTAL(9,C60:C67)</f>
        <v>42964.520000000004</v>
      </c>
      <c r="D59" s="151">
        <f>SUBTOTAL(9,D60:D67)</f>
        <v>50051.83</v>
      </c>
      <c r="E59" s="151">
        <f>SUBTOTAL(9,E60:E67)</f>
        <v>46059</v>
      </c>
      <c r="F59" s="163">
        <f t="shared" si="8"/>
        <v>1.0720240794031912</v>
      </c>
      <c r="G59" s="167">
        <f t="shared" si="9"/>
        <v>0.92022609363134167</v>
      </c>
    </row>
    <row r="60" spans="1:7" x14ac:dyDescent="0.25">
      <c r="A60" s="61" t="s">
        <v>144</v>
      </c>
      <c r="B60" s="68" t="s">
        <v>145</v>
      </c>
      <c r="C60" s="59">
        <v>4163.26</v>
      </c>
      <c r="D60" s="59">
        <v>6880</v>
      </c>
      <c r="E60" s="59">
        <v>6419.44</v>
      </c>
      <c r="F60" s="163">
        <f t="shared" si="8"/>
        <v>1.5419262789256494</v>
      </c>
      <c r="G60" s="167">
        <f t="shared" si="9"/>
        <v>0.9330581395348837</v>
      </c>
    </row>
    <row r="61" spans="1:7" x14ac:dyDescent="0.25">
      <c r="A61" s="61" t="s">
        <v>146</v>
      </c>
      <c r="B61" s="68" t="s">
        <v>147</v>
      </c>
      <c r="C61" s="59">
        <v>6965</v>
      </c>
      <c r="D61" s="59">
        <v>9900</v>
      </c>
      <c r="E61" s="59">
        <v>10225.24</v>
      </c>
      <c r="F61" s="163">
        <f t="shared" si="8"/>
        <v>1.4680890165111271</v>
      </c>
      <c r="G61" s="167">
        <f t="shared" si="9"/>
        <v>1.0328525252525251</v>
      </c>
    </row>
    <row r="62" spans="1:7" x14ac:dyDescent="0.25">
      <c r="A62" s="61" t="s">
        <v>178</v>
      </c>
      <c r="B62" s="68" t="s">
        <v>179</v>
      </c>
      <c r="C62" s="59">
        <v>1031.73</v>
      </c>
      <c r="D62" s="59">
        <v>1787.5</v>
      </c>
      <c r="E62" s="59">
        <v>1396.27</v>
      </c>
      <c r="F62" s="163">
        <f t="shared" si="8"/>
        <v>1.3533288748025161</v>
      </c>
      <c r="G62" s="167">
        <f t="shared" si="9"/>
        <v>0.78113006993006995</v>
      </c>
    </row>
    <row r="63" spans="1:7" x14ac:dyDescent="0.25">
      <c r="A63" s="61" t="s">
        <v>180</v>
      </c>
      <c r="B63" s="68" t="s">
        <v>181</v>
      </c>
      <c r="C63" s="59">
        <v>11492.05</v>
      </c>
      <c r="D63" s="59">
        <v>9060</v>
      </c>
      <c r="E63" s="59">
        <v>8301.1299999999992</v>
      </c>
      <c r="F63" s="163">
        <f t="shared" si="8"/>
        <v>0.72233674583733976</v>
      </c>
      <c r="G63" s="167">
        <f t="shared" si="9"/>
        <v>0.91623951434878581</v>
      </c>
    </row>
    <row r="64" spans="1:7" x14ac:dyDescent="0.25">
      <c r="A64" s="61" t="s">
        <v>182</v>
      </c>
      <c r="B64" s="68" t="s">
        <v>183</v>
      </c>
      <c r="C64" s="59">
        <v>1589.85</v>
      </c>
      <c r="D64" s="59">
        <v>2916.25</v>
      </c>
      <c r="E64" s="59">
        <v>2602.92</v>
      </c>
      <c r="F64" s="163">
        <f t="shared" si="8"/>
        <v>1.6372110576469479</v>
      </c>
      <c r="G64" s="167">
        <f t="shared" si="9"/>
        <v>0.89255722246035152</v>
      </c>
    </row>
    <row r="65" spans="1:7" x14ac:dyDescent="0.25">
      <c r="A65" s="61" t="s">
        <v>148</v>
      </c>
      <c r="B65" s="68" t="s">
        <v>149</v>
      </c>
      <c r="C65" s="59">
        <v>6857.25</v>
      </c>
      <c r="D65" s="59">
        <v>9900</v>
      </c>
      <c r="E65" s="59">
        <v>9055.59</v>
      </c>
      <c r="F65" s="163">
        <f t="shared" si="8"/>
        <v>1.3205862408399869</v>
      </c>
      <c r="G65" s="167">
        <f t="shared" si="9"/>
        <v>0.91470606060606063</v>
      </c>
    </row>
    <row r="66" spans="1:7" x14ac:dyDescent="0.25">
      <c r="A66" s="61" t="s">
        <v>150</v>
      </c>
      <c r="B66" s="68" t="s">
        <v>151</v>
      </c>
      <c r="C66" s="59">
        <v>618.49</v>
      </c>
      <c r="D66" s="59">
        <v>4800</v>
      </c>
      <c r="E66" s="59">
        <v>4480.91</v>
      </c>
      <c r="F66" s="163">
        <f t="shared" si="8"/>
        <v>7.2449190771071477</v>
      </c>
      <c r="G66" s="167">
        <f t="shared" si="9"/>
        <v>0.93352291666666665</v>
      </c>
    </row>
    <row r="67" spans="1:7" x14ac:dyDescent="0.25">
      <c r="A67" s="61" t="s">
        <v>152</v>
      </c>
      <c r="B67" s="68" t="s">
        <v>153</v>
      </c>
      <c r="C67" s="59">
        <v>10246.89</v>
      </c>
      <c r="D67" s="59">
        <v>4808.08</v>
      </c>
      <c r="E67" s="59">
        <v>3577.5</v>
      </c>
      <c r="F67" s="163">
        <f t="shared" si="8"/>
        <v>0.34913032149266754</v>
      </c>
      <c r="G67" s="167">
        <f t="shared" si="9"/>
        <v>0.74405999900168052</v>
      </c>
    </row>
    <row r="68" spans="1:7" x14ac:dyDescent="0.25">
      <c r="A68" s="156" t="s">
        <v>154</v>
      </c>
      <c r="B68" s="150" t="s">
        <v>155</v>
      </c>
      <c r="C68" s="151">
        <f>SUBTOTAL(9,C69:C69)</f>
        <v>1616.18</v>
      </c>
      <c r="D68" s="151">
        <f>SUBTOTAL(9,D69:D69)</f>
        <v>2600</v>
      </c>
      <c r="E68" s="151">
        <f>SUBTOTAL(9,E69:E69)</f>
        <v>2118.09</v>
      </c>
      <c r="F68" s="163">
        <f t="shared" si="8"/>
        <v>1.3105532799564406</v>
      </c>
      <c r="G68" s="167">
        <f t="shared" si="9"/>
        <v>0.8146500000000001</v>
      </c>
    </row>
    <row r="69" spans="1:7" x14ac:dyDescent="0.25">
      <c r="A69" s="61" t="s">
        <v>156</v>
      </c>
      <c r="B69" s="68" t="s">
        <v>155</v>
      </c>
      <c r="C69" s="59">
        <v>1616.18</v>
      </c>
      <c r="D69" s="59">
        <v>2600</v>
      </c>
      <c r="E69" s="59">
        <v>2118.09</v>
      </c>
      <c r="F69" s="163">
        <f t="shared" si="8"/>
        <v>1.3105532799564406</v>
      </c>
      <c r="G69" s="167">
        <f t="shared" si="9"/>
        <v>0.8146500000000001</v>
      </c>
    </row>
    <row r="70" spans="1:7" x14ac:dyDescent="0.25">
      <c r="A70" s="156" t="s">
        <v>157</v>
      </c>
      <c r="B70" s="150" t="s">
        <v>158</v>
      </c>
      <c r="C70" s="151">
        <f>SUBTOTAL(9,C71:C75)</f>
        <v>9204.32</v>
      </c>
      <c r="D70" s="151">
        <f>SUBTOTAL(9,D71:D75)</f>
        <v>10016.269999999999</v>
      </c>
      <c r="E70" s="151">
        <f>SUBTOTAL(9,E71:E75)</f>
        <v>8599.43</v>
      </c>
      <c r="F70" s="163">
        <f t="shared" si="8"/>
        <v>0.93428194586889646</v>
      </c>
      <c r="G70" s="167">
        <f t="shared" si="9"/>
        <v>0.85854614542139951</v>
      </c>
    </row>
    <row r="71" spans="1:7" x14ac:dyDescent="0.25">
      <c r="A71" s="61" t="s">
        <v>184</v>
      </c>
      <c r="B71" s="68" t="s">
        <v>185</v>
      </c>
      <c r="C71" s="59">
        <v>1671.69</v>
      </c>
      <c r="D71" s="59">
        <v>2670.96</v>
      </c>
      <c r="E71" s="59">
        <v>2269.2800000000002</v>
      </c>
      <c r="F71" s="163">
        <f t="shared" si="8"/>
        <v>1.3574765656311876</v>
      </c>
      <c r="G71" s="167">
        <f t="shared" si="9"/>
        <v>0.84961212447958789</v>
      </c>
    </row>
    <row r="72" spans="1:7" x14ac:dyDescent="0.25">
      <c r="A72" s="61" t="s">
        <v>159</v>
      </c>
      <c r="B72" s="68" t="s">
        <v>160</v>
      </c>
      <c r="C72" s="59">
        <v>3747.23</v>
      </c>
      <c r="D72" s="59">
        <v>5500</v>
      </c>
      <c r="E72" s="59">
        <v>4628.6499999999996</v>
      </c>
      <c r="F72" s="163">
        <f t="shared" si="8"/>
        <v>1.2352190818284439</v>
      </c>
      <c r="G72" s="167">
        <f t="shared" si="9"/>
        <v>0.84157272727272725</v>
      </c>
    </row>
    <row r="73" spans="1:7" x14ac:dyDescent="0.25">
      <c r="A73" s="61" t="s">
        <v>186</v>
      </c>
      <c r="B73" s="68" t="s">
        <v>187</v>
      </c>
      <c r="C73" s="59">
        <v>812.91</v>
      </c>
      <c r="D73" s="59">
        <v>790</v>
      </c>
      <c r="E73" s="59">
        <v>790</v>
      </c>
      <c r="F73" s="163">
        <f t="shared" si="8"/>
        <v>0.97181729834791064</v>
      </c>
      <c r="G73" s="167">
        <f t="shared" si="9"/>
        <v>1</v>
      </c>
    </row>
    <row r="74" spans="1:7" x14ac:dyDescent="0.25">
      <c r="A74" s="61" t="s">
        <v>188</v>
      </c>
      <c r="B74" s="68" t="s">
        <v>189</v>
      </c>
      <c r="C74" s="59">
        <v>407.87</v>
      </c>
      <c r="D74" s="59">
        <v>255.31</v>
      </c>
      <c r="E74" s="59">
        <v>255.31</v>
      </c>
      <c r="F74" s="163">
        <f>E74/C74</f>
        <v>0.62595925172236255</v>
      </c>
      <c r="G74" s="167">
        <f>E74/D74</f>
        <v>1</v>
      </c>
    </row>
    <row r="75" spans="1:7" x14ac:dyDescent="0.25">
      <c r="A75" s="61" t="s">
        <v>161</v>
      </c>
      <c r="B75" s="68" t="s">
        <v>158</v>
      </c>
      <c r="C75" s="59">
        <v>2564.62</v>
      </c>
      <c r="D75" s="59">
        <v>800</v>
      </c>
      <c r="E75" s="59">
        <v>656.19</v>
      </c>
      <c r="F75" s="163">
        <f>E75/C75</f>
        <v>0.2558624669541687</v>
      </c>
      <c r="G75" s="167">
        <f>E75/D75</f>
        <v>0.82023750000000006</v>
      </c>
    </row>
    <row r="76" spans="1:7" x14ac:dyDescent="0.25">
      <c r="A76" s="155" t="s">
        <v>59</v>
      </c>
      <c r="B76" s="148" t="s">
        <v>60</v>
      </c>
      <c r="C76" s="149">
        <f>SUBTOTAL(9,C77:C80)</f>
        <v>776.55</v>
      </c>
      <c r="D76" s="149">
        <f>SUBTOTAL(9,D77:D80)</f>
        <v>1168</v>
      </c>
      <c r="E76" s="149">
        <f>SUBTOTAL(9,E77:E80)</f>
        <v>928.09</v>
      </c>
      <c r="F76" s="176">
        <f t="shared" ref="F76:F94" si="10">E76/C76</f>
        <v>1.1951451934839998</v>
      </c>
      <c r="G76" s="177">
        <f t="shared" ref="G76:G94" si="11">E76/D76</f>
        <v>0.79459760273972602</v>
      </c>
    </row>
    <row r="77" spans="1:7" x14ac:dyDescent="0.25">
      <c r="A77" s="156" t="s">
        <v>190</v>
      </c>
      <c r="B77" s="150" t="s">
        <v>191</v>
      </c>
      <c r="C77" s="151">
        <f>SUBTOTAL(9,C78:C80)</f>
        <v>776.55</v>
      </c>
      <c r="D77" s="151">
        <f>SUBTOTAL(9,D78:D80)</f>
        <v>1168</v>
      </c>
      <c r="E77" s="151">
        <f>SUBTOTAL(9,E78:E80)</f>
        <v>928.09</v>
      </c>
      <c r="F77" s="163">
        <f t="shared" si="10"/>
        <v>1.1951451934839998</v>
      </c>
      <c r="G77" s="167">
        <f t="shared" si="11"/>
        <v>0.79459760273972602</v>
      </c>
    </row>
    <row r="78" spans="1:7" x14ac:dyDescent="0.25">
      <c r="A78" s="61" t="s">
        <v>192</v>
      </c>
      <c r="B78" s="68" t="s">
        <v>193</v>
      </c>
      <c r="C78" s="59">
        <v>776.55</v>
      </c>
      <c r="D78" s="59">
        <v>1100</v>
      </c>
      <c r="E78" s="59">
        <v>887.01</v>
      </c>
      <c r="F78" s="163">
        <f t="shared" si="10"/>
        <v>1.1422445431717212</v>
      </c>
      <c r="G78" s="167">
        <f t="shared" si="11"/>
        <v>0.80637272727272724</v>
      </c>
    </row>
    <row r="79" spans="1:7" x14ac:dyDescent="0.25">
      <c r="A79" s="61" t="s">
        <v>194</v>
      </c>
      <c r="B79" s="68" t="s">
        <v>195</v>
      </c>
      <c r="C79" s="59">
        <v>0</v>
      </c>
      <c r="D79" s="59">
        <v>50</v>
      </c>
      <c r="E79" s="59">
        <v>31.96</v>
      </c>
      <c r="F79" s="163">
        <v>0</v>
      </c>
      <c r="G79" s="167">
        <f t="shared" si="11"/>
        <v>0.63919999999999999</v>
      </c>
    </row>
    <row r="80" spans="1:7" x14ac:dyDescent="0.25">
      <c r="A80" s="61" t="s">
        <v>196</v>
      </c>
      <c r="B80" s="68" t="s">
        <v>197</v>
      </c>
      <c r="C80" s="59">
        <v>0</v>
      </c>
      <c r="D80" s="59">
        <v>18</v>
      </c>
      <c r="E80" s="59">
        <v>9.120000000000001</v>
      </c>
      <c r="F80" s="163">
        <v>0</v>
      </c>
      <c r="G80" s="167">
        <f t="shared" si="11"/>
        <v>0.50666666666666671</v>
      </c>
    </row>
    <row r="81" spans="1:7" x14ac:dyDescent="0.25">
      <c r="A81" s="155">
        <v>37</v>
      </c>
      <c r="B81" s="148" t="s">
        <v>295</v>
      </c>
      <c r="C81" s="149">
        <f>SUBTOTAL(9,C82:C85)</f>
        <v>58.88</v>
      </c>
      <c r="D81" s="149">
        <v>0</v>
      </c>
      <c r="E81" s="149">
        <v>0</v>
      </c>
      <c r="F81" s="176">
        <f t="shared" ref="F81:F83" si="12">E81/C81</f>
        <v>0</v>
      </c>
      <c r="G81" s="177" t="e">
        <f t="shared" ref="G81:G83" si="13">E81/D81</f>
        <v>#DIV/0!</v>
      </c>
    </row>
    <row r="82" spans="1:7" x14ac:dyDescent="0.25">
      <c r="A82" s="156">
        <v>372</v>
      </c>
      <c r="B82" s="150" t="s">
        <v>230</v>
      </c>
      <c r="C82" s="151">
        <f>SUBTOTAL(9,C83:C85)</f>
        <v>58.88</v>
      </c>
      <c r="D82" s="151">
        <v>0</v>
      </c>
      <c r="E82" s="151">
        <v>0</v>
      </c>
      <c r="F82" s="163">
        <f t="shared" si="12"/>
        <v>0</v>
      </c>
      <c r="G82" s="167" t="e">
        <f t="shared" si="13"/>
        <v>#DIV/0!</v>
      </c>
    </row>
    <row r="83" spans="1:7" x14ac:dyDescent="0.25">
      <c r="A83" s="61">
        <v>3721</v>
      </c>
      <c r="B83" s="68" t="s">
        <v>295</v>
      </c>
      <c r="C83" s="59">
        <v>58.88</v>
      </c>
      <c r="D83" s="59">
        <v>0</v>
      </c>
      <c r="E83" s="59">
        <v>0</v>
      </c>
      <c r="F83" s="163">
        <f t="shared" si="12"/>
        <v>0</v>
      </c>
      <c r="G83" s="167" t="e">
        <f t="shared" si="13"/>
        <v>#DIV/0!</v>
      </c>
    </row>
    <row r="84" spans="1:7" ht="15.75" x14ac:dyDescent="0.25">
      <c r="A84" s="152" t="s">
        <v>53</v>
      </c>
      <c r="B84" s="142" t="s">
        <v>162</v>
      </c>
      <c r="C84" s="143">
        <f>SUBTOTAL(9,C85:C91)</f>
        <v>21703.32</v>
      </c>
      <c r="D84" s="143">
        <f>SUBTOTAL(9,D85:D91)</f>
        <v>16863.739999999998</v>
      </c>
      <c r="E84" s="143">
        <f>SUBTOTAL(9,E85:E91)</f>
        <v>15417.26</v>
      </c>
      <c r="F84" s="160">
        <f t="shared" si="10"/>
        <v>0.7103641286217961</v>
      </c>
      <c r="G84" s="164">
        <f t="shared" si="11"/>
        <v>0.91422543279248858</v>
      </c>
    </row>
    <row r="85" spans="1:7" x14ac:dyDescent="0.25">
      <c r="A85" s="153" t="s">
        <v>263</v>
      </c>
      <c r="B85" s="144" t="s">
        <v>79</v>
      </c>
      <c r="C85" s="145">
        <f>SUBTOTAL(9,C86:C91)</f>
        <v>21703.32</v>
      </c>
      <c r="D85" s="145">
        <f>SUBTOTAL(9,D86:D91)</f>
        <v>16863.739999999998</v>
      </c>
      <c r="E85" s="145">
        <f>SUBTOTAL(9,E86:E91)</f>
        <v>15417.26</v>
      </c>
      <c r="F85" s="161">
        <f t="shared" si="10"/>
        <v>0.7103641286217961</v>
      </c>
      <c r="G85" s="165">
        <f t="shared" si="11"/>
        <v>0.91422543279248858</v>
      </c>
    </row>
    <row r="86" spans="1:7" x14ac:dyDescent="0.25">
      <c r="A86" s="154" t="s">
        <v>53</v>
      </c>
      <c r="B86" s="146" t="s">
        <v>54</v>
      </c>
      <c r="C86" s="147">
        <f>SUBTOTAL(9,C87:C91)</f>
        <v>21703.32</v>
      </c>
      <c r="D86" s="147">
        <f>SUBTOTAL(9,D87:D91)</f>
        <v>16863.739999999998</v>
      </c>
      <c r="E86" s="147">
        <f>SUBTOTAL(9,E87:E91)</f>
        <v>15417.26</v>
      </c>
      <c r="F86" s="174">
        <f t="shared" si="10"/>
        <v>0.7103641286217961</v>
      </c>
      <c r="G86" s="175">
        <f t="shared" si="11"/>
        <v>0.91422543279248858</v>
      </c>
    </row>
    <row r="87" spans="1:7" x14ac:dyDescent="0.25">
      <c r="A87" s="155" t="s">
        <v>57</v>
      </c>
      <c r="B87" s="148" t="s">
        <v>58</v>
      </c>
      <c r="C87" s="149">
        <f>SUBTOTAL(9,C88:C91)</f>
        <v>21703.32</v>
      </c>
      <c r="D87" s="149">
        <f>SUBTOTAL(9,D88:D91)</f>
        <v>16863.739999999998</v>
      </c>
      <c r="E87" s="149">
        <f>SUBTOTAL(9,E88:E91)</f>
        <v>15417.26</v>
      </c>
      <c r="F87" s="176">
        <f t="shared" si="10"/>
        <v>0.7103641286217961</v>
      </c>
      <c r="G87" s="177">
        <f t="shared" si="11"/>
        <v>0.91422543279248858</v>
      </c>
    </row>
    <row r="88" spans="1:7" x14ac:dyDescent="0.25">
      <c r="A88" s="156" t="s">
        <v>136</v>
      </c>
      <c r="B88" s="150" t="s">
        <v>137</v>
      </c>
      <c r="C88" s="151">
        <f>SUBTOTAL(9,C89:C89)</f>
        <v>4000.4</v>
      </c>
      <c r="D88" s="151">
        <f>SUBTOTAL(9,D89:D89)</f>
        <v>3633.74</v>
      </c>
      <c r="E88" s="151">
        <f>SUBTOTAL(9,E89:E89)</f>
        <v>3071.34</v>
      </c>
      <c r="F88" s="163">
        <f t="shared" si="10"/>
        <v>0.76775822417758222</v>
      </c>
      <c r="G88" s="167">
        <f t="shared" si="11"/>
        <v>0.84522833224171245</v>
      </c>
    </row>
    <row r="89" spans="1:7" x14ac:dyDescent="0.25">
      <c r="A89" s="61" t="s">
        <v>163</v>
      </c>
      <c r="B89" s="68" t="s">
        <v>164</v>
      </c>
      <c r="C89" s="59">
        <v>4000.4</v>
      </c>
      <c r="D89" s="59">
        <v>3633.74</v>
      </c>
      <c r="E89" s="59">
        <v>3071.34</v>
      </c>
      <c r="F89" s="163">
        <f t="shared" si="10"/>
        <v>0.76775822417758222</v>
      </c>
      <c r="G89" s="167">
        <f t="shared" si="11"/>
        <v>0.84522833224171245</v>
      </c>
    </row>
    <row r="90" spans="1:7" x14ac:dyDescent="0.25">
      <c r="A90" s="156" t="s">
        <v>142</v>
      </c>
      <c r="B90" s="150" t="s">
        <v>143</v>
      </c>
      <c r="C90" s="151">
        <f>SUBTOTAL(9,C91:C91)</f>
        <v>17702.919999999998</v>
      </c>
      <c r="D90" s="151">
        <f>SUBTOTAL(9,D91:D91)</f>
        <v>13230</v>
      </c>
      <c r="E90" s="151">
        <f>SUBTOTAL(9,E91:E91)</f>
        <v>12345.92</v>
      </c>
      <c r="F90" s="163">
        <f t="shared" si="10"/>
        <v>0.69739455411875562</v>
      </c>
      <c r="G90" s="167">
        <f t="shared" si="11"/>
        <v>0.93317611489040064</v>
      </c>
    </row>
    <row r="91" spans="1:7" x14ac:dyDescent="0.25">
      <c r="A91" s="61" t="s">
        <v>165</v>
      </c>
      <c r="B91" s="68" t="s">
        <v>166</v>
      </c>
      <c r="C91" s="59">
        <v>17702.919999999998</v>
      </c>
      <c r="D91" s="59">
        <v>13230</v>
      </c>
      <c r="E91" s="59">
        <v>12345.92</v>
      </c>
      <c r="F91" s="163">
        <f t="shared" si="10"/>
        <v>0.69739455411875562</v>
      </c>
      <c r="G91" s="167">
        <f t="shared" si="11"/>
        <v>0.93317611489040064</v>
      </c>
    </row>
    <row r="92" spans="1:7" ht="15.75" x14ac:dyDescent="0.25">
      <c r="A92" s="152" t="s">
        <v>63</v>
      </c>
      <c r="B92" s="142" t="s">
        <v>167</v>
      </c>
      <c r="C92" s="143">
        <f>SUBTOTAL(9,C93:C105)</f>
        <v>8137</v>
      </c>
      <c r="D92" s="143">
        <f>SUBTOTAL(9,D93:D105)</f>
        <v>5096.54</v>
      </c>
      <c r="E92" s="143">
        <f>SUBTOTAL(9,E93:E105)</f>
        <v>4687.53</v>
      </c>
      <c r="F92" s="160">
        <f t="shared" si="10"/>
        <v>0.57607594936708861</v>
      </c>
      <c r="G92" s="164">
        <f t="shared" si="11"/>
        <v>0.91974751498075158</v>
      </c>
    </row>
    <row r="93" spans="1:7" x14ac:dyDescent="0.25">
      <c r="A93" s="153" t="s">
        <v>263</v>
      </c>
      <c r="B93" s="144" t="s">
        <v>79</v>
      </c>
      <c r="C93" s="145">
        <f>SUBTOTAL(9,C94:C105)</f>
        <v>8137</v>
      </c>
      <c r="D93" s="145">
        <f>SUBTOTAL(9,D94:D105)</f>
        <v>5096.54</v>
      </c>
      <c r="E93" s="145">
        <f>SUBTOTAL(9,E94:E105)</f>
        <v>4687.53</v>
      </c>
      <c r="F93" s="161">
        <f t="shared" si="10"/>
        <v>0.57607594936708861</v>
      </c>
      <c r="G93" s="165">
        <f t="shared" si="11"/>
        <v>0.91974751498075158</v>
      </c>
    </row>
    <row r="94" spans="1:7" x14ac:dyDescent="0.25">
      <c r="A94" s="154" t="s">
        <v>63</v>
      </c>
      <c r="B94" s="146" t="s">
        <v>64</v>
      </c>
      <c r="C94" s="147">
        <f>SUBTOTAL(9,C95:C105)</f>
        <v>8137</v>
      </c>
      <c r="D94" s="147">
        <f>SUBTOTAL(9,D95:D105)</f>
        <v>5096.54</v>
      </c>
      <c r="E94" s="147">
        <f>SUBTOTAL(9,E95:E105)</f>
        <v>4687.53</v>
      </c>
      <c r="F94" s="174">
        <f t="shared" si="10"/>
        <v>0.57607594936708861</v>
      </c>
      <c r="G94" s="175">
        <f t="shared" si="11"/>
        <v>0.91974751498075158</v>
      </c>
    </row>
    <row r="95" spans="1:7" x14ac:dyDescent="0.25">
      <c r="A95" s="155" t="s">
        <v>65</v>
      </c>
      <c r="B95" s="148" t="s">
        <v>66</v>
      </c>
      <c r="C95" s="149">
        <f>SUBTOTAL(9,C96:C105)</f>
        <v>8137</v>
      </c>
      <c r="D95" s="149">
        <f>SUBTOTAL(9,D96:D105)</f>
        <v>5096.54</v>
      </c>
      <c r="E95" s="149">
        <f>SUBTOTAL(9,E96:E105)</f>
        <v>4687.53</v>
      </c>
      <c r="F95" s="176">
        <f>E95/C95</f>
        <v>0.57607594936708861</v>
      </c>
      <c r="G95" s="177">
        <f>E95/D95</f>
        <v>0.91974751498075158</v>
      </c>
    </row>
    <row r="96" spans="1:7" x14ac:dyDescent="0.25">
      <c r="A96" s="156" t="s">
        <v>168</v>
      </c>
      <c r="B96" s="150" t="s">
        <v>169</v>
      </c>
      <c r="C96" s="151">
        <f>SUBTOTAL(9,C97:C101)</f>
        <v>5517.01</v>
      </c>
      <c r="D96" s="151">
        <f>SUBTOTAL(9,D97:D101)</f>
        <v>2446.54</v>
      </c>
      <c r="E96" s="151">
        <f>SUBTOTAL(9,E97:E101)</f>
        <v>2446.54</v>
      </c>
      <c r="F96" s="163">
        <f>E96/C96</f>
        <v>0.44345397235096545</v>
      </c>
      <c r="G96" s="167">
        <f>E96/D96</f>
        <v>1</v>
      </c>
    </row>
    <row r="97" spans="1:7" x14ac:dyDescent="0.25">
      <c r="A97" s="61" t="s">
        <v>198</v>
      </c>
      <c r="B97" s="68" t="s">
        <v>199</v>
      </c>
      <c r="C97" s="59">
        <v>0</v>
      </c>
      <c r="D97" s="59">
        <v>393</v>
      </c>
      <c r="E97" s="59">
        <v>393</v>
      </c>
      <c r="F97" s="163">
        <v>0</v>
      </c>
      <c r="G97" s="167">
        <f t="shared" ref="G97:G112" si="14">E97/D97</f>
        <v>1</v>
      </c>
    </row>
    <row r="98" spans="1:7" x14ac:dyDescent="0.25">
      <c r="A98" s="61" t="s">
        <v>200</v>
      </c>
      <c r="B98" s="68" t="s">
        <v>201</v>
      </c>
      <c r="C98" s="59">
        <v>1315.5</v>
      </c>
      <c r="D98" s="59">
        <v>508.78</v>
      </c>
      <c r="E98" s="59">
        <v>508.78</v>
      </c>
      <c r="F98" s="163">
        <f t="shared" ref="F98:F103" si="15">E98/C98</f>
        <v>0.38675788673508171</v>
      </c>
      <c r="G98" s="167">
        <f t="shared" si="14"/>
        <v>1</v>
      </c>
    </row>
    <row r="99" spans="1:7" x14ac:dyDescent="0.25">
      <c r="A99" s="61" t="s">
        <v>170</v>
      </c>
      <c r="B99" s="68" t="s">
        <v>171</v>
      </c>
      <c r="C99" s="59">
        <v>2488.6799999999998</v>
      </c>
      <c r="D99" s="59">
        <v>951.05</v>
      </c>
      <c r="E99" s="59">
        <v>951.05</v>
      </c>
      <c r="F99" s="163">
        <f t="shared" si="15"/>
        <v>0.38215037690663323</v>
      </c>
      <c r="G99" s="167">
        <f t="shared" si="14"/>
        <v>1</v>
      </c>
    </row>
    <row r="100" spans="1:7" x14ac:dyDescent="0.25">
      <c r="A100" s="61" t="s">
        <v>202</v>
      </c>
      <c r="B100" s="68" t="s">
        <v>203</v>
      </c>
      <c r="C100" s="59">
        <v>1712.83</v>
      </c>
      <c r="D100" s="59">
        <v>593.71</v>
      </c>
      <c r="E100" s="59">
        <v>593.71</v>
      </c>
      <c r="F100" s="163">
        <f t="shared" si="15"/>
        <v>0.34662517587851688</v>
      </c>
      <c r="G100" s="167">
        <f t="shared" si="14"/>
        <v>1</v>
      </c>
    </row>
    <row r="101" spans="1:7" x14ac:dyDescent="0.25">
      <c r="A101" s="61" t="s">
        <v>204</v>
      </c>
      <c r="B101" s="68" t="s">
        <v>205</v>
      </c>
      <c r="C101" s="59">
        <v>0</v>
      </c>
      <c r="D101" s="59">
        <v>0</v>
      </c>
      <c r="E101" s="59">
        <v>0</v>
      </c>
      <c r="F101" s="163">
        <v>0</v>
      </c>
      <c r="G101" s="167">
        <v>0</v>
      </c>
    </row>
    <row r="102" spans="1:7" x14ac:dyDescent="0.25">
      <c r="A102" s="156" t="s">
        <v>206</v>
      </c>
      <c r="B102" s="150" t="s">
        <v>207</v>
      </c>
      <c r="C102" s="151">
        <f>SUBTOTAL(9,C103:C103)</f>
        <v>119.99</v>
      </c>
      <c r="D102" s="151">
        <f>SUBTOTAL(9,D103:D103)</f>
        <v>1400</v>
      </c>
      <c r="E102" s="151">
        <f>SUBTOTAL(9,E103:E103)</f>
        <v>990.99</v>
      </c>
      <c r="F102" s="163">
        <f t="shared" si="15"/>
        <v>8.2589382448537378</v>
      </c>
      <c r="G102" s="167">
        <f t="shared" si="14"/>
        <v>0.70784999999999998</v>
      </c>
    </row>
    <row r="103" spans="1:7" x14ac:dyDescent="0.25">
      <c r="A103" s="61" t="s">
        <v>208</v>
      </c>
      <c r="B103" s="68" t="s">
        <v>209</v>
      </c>
      <c r="C103" s="59">
        <v>119.99</v>
      </c>
      <c r="D103" s="59">
        <v>1400</v>
      </c>
      <c r="E103" s="59">
        <v>990.99</v>
      </c>
      <c r="F103" s="163">
        <f t="shared" si="15"/>
        <v>8.2589382448537378</v>
      </c>
      <c r="G103" s="167">
        <f t="shared" si="14"/>
        <v>0.70784999999999998</v>
      </c>
    </row>
    <row r="104" spans="1:7" x14ac:dyDescent="0.25">
      <c r="A104" s="156" t="s">
        <v>210</v>
      </c>
      <c r="B104" s="150" t="s">
        <v>211</v>
      </c>
      <c r="C104" s="151">
        <f>SUBTOTAL(9,C105:C105)</f>
        <v>2500</v>
      </c>
      <c r="D104" s="151">
        <f>SUBTOTAL(9,D105:D105)</f>
        <v>1250</v>
      </c>
      <c r="E104" s="151">
        <f>SUBTOTAL(9,E105:E105)</f>
        <v>1250</v>
      </c>
      <c r="F104" s="163">
        <v>0</v>
      </c>
      <c r="G104" s="167">
        <f t="shared" si="14"/>
        <v>1</v>
      </c>
    </row>
    <row r="105" spans="1:7" ht="15.75" thickBot="1" x14ac:dyDescent="0.3">
      <c r="A105" s="98" t="s">
        <v>212</v>
      </c>
      <c r="B105" s="109" t="s">
        <v>213</v>
      </c>
      <c r="C105" s="100">
        <v>2500</v>
      </c>
      <c r="D105" s="100">
        <v>1250</v>
      </c>
      <c r="E105" s="100">
        <v>1250</v>
      </c>
      <c r="F105" s="170">
        <v>0</v>
      </c>
      <c r="G105" s="171">
        <f t="shared" si="14"/>
        <v>1</v>
      </c>
    </row>
    <row r="106" spans="1:7" ht="16.5" thickBot="1" x14ac:dyDescent="0.3">
      <c r="A106" s="268" t="s">
        <v>263</v>
      </c>
      <c r="B106" s="275" t="s">
        <v>98</v>
      </c>
      <c r="C106" s="270">
        <f>SUBTOTAL(9,C107:C123)</f>
        <v>0</v>
      </c>
      <c r="D106" s="270">
        <f>SUBTOTAL(9,D107:D123)</f>
        <v>9120.5</v>
      </c>
      <c r="E106" s="270">
        <f>SUBTOTAL(9,E107:E123)</f>
        <v>8848.07</v>
      </c>
      <c r="F106" s="271">
        <v>0</v>
      </c>
      <c r="G106" s="272">
        <f t="shared" si="14"/>
        <v>0.9701299270873307</v>
      </c>
    </row>
    <row r="107" spans="1:7" ht="15.75" x14ac:dyDescent="0.25">
      <c r="A107" s="157" t="s">
        <v>126</v>
      </c>
      <c r="B107" s="158" t="s">
        <v>127</v>
      </c>
      <c r="C107" s="159">
        <f>SUBTOTAL(9,C108:C117)</f>
        <v>0</v>
      </c>
      <c r="D107" s="159">
        <f>SUBTOTAL(9,D108:D117)</f>
        <v>8241.09</v>
      </c>
      <c r="E107" s="159">
        <f>SUBTOTAL(9,E108:E117)</f>
        <v>7968.66</v>
      </c>
      <c r="F107" s="168">
        <v>0</v>
      </c>
      <c r="G107" s="169">
        <f t="shared" si="14"/>
        <v>0.96694247969625369</v>
      </c>
    </row>
    <row r="108" spans="1:7" x14ac:dyDescent="0.25">
      <c r="A108" s="153" t="s">
        <v>263</v>
      </c>
      <c r="B108" s="144" t="s">
        <v>98</v>
      </c>
      <c r="C108" s="145">
        <f>SUBTOTAL(9,C109:C117)</f>
        <v>0</v>
      </c>
      <c r="D108" s="145">
        <f>SUBTOTAL(9,D109:D117)</f>
        <v>8241.09</v>
      </c>
      <c r="E108" s="145">
        <f>SUBTOTAL(9,E109:E117)</f>
        <v>7968.66</v>
      </c>
      <c r="F108" s="161">
        <v>0</v>
      </c>
      <c r="G108" s="165">
        <f t="shared" si="14"/>
        <v>0.96694247969625369</v>
      </c>
    </row>
    <row r="109" spans="1:7" ht="13.9" customHeight="1" x14ac:dyDescent="0.25">
      <c r="A109" s="154" t="s">
        <v>53</v>
      </c>
      <c r="B109" s="146" t="s">
        <v>54</v>
      </c>
      <c r="C109" s="147">
        <f>SUBTOTAL(9,C110:C117)</f>
        <v>0</v>
      </c>
      <c r="D109" s="147">
        <f>SUBTOTAL(9,D110:D117)</f>
        <v>8241.09</v>
      </c>
      <c r="E109" s="147">
        <f>SUBTOTAL(9,E110:E117)</f>
        <v>7968.66</v>
      </c>
      <c r="F109" s="174">
        <v>0</v>
      </c>
      <c r="G109" s="175">
        <f t="shared" si="14"/>
        <v>0.96694247969625369</v>
      </c>
    </row>
    <row r="110" spans="1:7" x14ac:dyDescent="0.25">
      <c r="A110" s="155" t="s">
        <v>57</v>
      </c>
      <c r="B110" s="148" t="s">
        <v>58</v>
      </c>
      <c r="C110" s="149">
        <f>SUBTOTAL(9,C111:C117)</f>
        <v>0</v>
      </c>
      <c r="D110" s="149">
        <f>SUBTOTAL(9,D111:D117)</f>
        <v>8241.09</v>
      </c>
      <c r="E110" s="149">
        <f>SUBTOTAL(9,E111:E117)</f>
        <v>7968.66</v>
      </c>
      <c r="F110" s="176">
        <v>0</v>
      </c>
      <c r="G110" s="177">
        <f t="shared" si="14"/>
        <v>0.96694247969625369</v>
      </c>
    </row>
    <row r="111" spans="1:7" x14ac:dyDescent="0.25">
      <c r="A111" s="156" t="s">
        <v>136</v>
      </c>
      <c r="B111" s="150" t="s">
        <v>137</v>
      </c>
      <c r="C111" s="151">
        <f>SUBTOTAL(9,C112:C114)</f>
        <v>0</v>
      </c>
      <c r="D111" s="151">
        <f>SUBTOTAL(9,D112:D114)</f>
        <v>1982.8</v>
      </c>
      <c r="E111" s="151">
        <f>SUBTOTAL(9,E112:E114)</f>
        <v>1710.34</v>
      </c>
      <c r="F111" s="163">
        <v>0</v>
      </c>
      <c r="G111" s="167">
        <f t="shared" si="14"/>
        <v>0.86258825902763769</v>
      </c>
    </row>
    <row r="112" spans="1:7" x14ac:dyDescent="0.25">
      <c r="A112" s="61" t="s">
        <v>138</v>
      </c>
      <c r="B112" s="68" t="s">
        <v>139</v>
      </c>
      <c r="C112" s="59">
        <v>0</v>
      </c>
      <c r="D112" s="59">
        <v>282.8</v>
      </c>
      <c r="E112" s="59">
        <v>286.68</v>
      </c>
      <c r="F112" s="163">
        <v>0</v>
      </c>
      <c r="G112" s="167">
        <f t="shared" si="14"/>
        <v>1.0137199434229136</v>
      </c>
    </row>
    <row r="113" spans="1:7" x14ac:dyDescent="0.25">
      <c r="A113" s="61" t="s">
        <v>140</v>
      </c>
      <c r="B113" s="68" t="s">
        <v>141</v>
      </c>
      <c r="C113" s="59">
        <v>0</v>
      </c>
      <c r="D113" s="59">
        <v>1100</v>
      </c>
      <c r="E113" s="59">
        <v>823.66</v>
      </c>
      <c r="F113" s="163">
        <v>0</v>
      </c>
      <c r="G113" s="167">
        <f>E113/D113</f>
        <v>0.7487818181818181</v>
      </c>
    </row>
    <row r="114" spans="1:7" x14ac:dyDescent="0.25">
      <c r="A114" s="61" t="s">
        <v>174</v>
      </c>
      <c r="B114" s="68" t="s">
        <v>175</v>
      </c>
      <c r="C114" s="59">
        <v>0</v>
      </c>
      <c r="D114" s="59">
        <v>600</v>
      </c>
      <c r="E114" s="59">
        <v>600</v>
      </c>
      <c r="F114" s="163">
        <v>0</v>
      </c>
      <c r="G114" s="167">
        <f t="shared" ref="G114:G115" si="16">E114/D114</f>
        <v>1</v>
      </c>
    </row>
    <row r="115" spans="1:7" x14ac:dyDescent="0.25">
      <c r="A115" s="156" t="s">
        <v>142</v>
      </c>
      <c r="B115" s="150" t="s">
        <v>143</v>
      </c>
      <c r="C115" s="151">
        <f>SUBTOTAL(9,C116:C117)</f>
        <v>0</v>
      </c>
      <c r="D115" s="151">
        <f>SUBTOTAL(9,D116:D117)</f>
        <v>6258.2900000000009</v>
      </c>
      <c r="E115" s="151">
        <f>SUBTOTAL(9,E116:E117)</f>
        <v>6258.32</v>
      </c>
      <c r="F115" s="163">
        <v>0</v>
      </c>
      <c r="G115" s="167">
        <f t="shared" si="16"/>
        <v>1.0000047936417134</v>
      </c>
    </row>
    <row r="116" spans="1:7" x14ac:dyDescent="0.25">
      <c r="A116" s="61" t="s">
        <v>146</v>
      </c>
      <c r="B116" s="68" t="s">
        <v>147</v>
      </c>
      <c r="C116" s="59">
        <v>0</v>
      </c>
      <c r="D116" s="59">
        <v>3452.76</v>
      </c>
      <c r="E116" s="59">
        <v>3452.76</v>
      </c>
      <c r="F116" s="163">
        <v>0</v>
      </c>
      <c r="G116" s="167">
        <f>E116/D116</f>
        <v>1</v>
      </c>
    </row>
    <row r="117" spans="1:7" x14ac:dyDescent="0.25">
      <c r="A117" s="61" t="s">
        <v>152</v>
      </c>
      <c r="B117" s="68" t="s">
        <v>153</v>
      </c>
      <c r="C117" s="59">
        <v>0</v>
      </c>
      <c r="D117" s="59">
        <v>2805.53</v>
      </c>
      <c r="E117" s="59">
        <v>2805.56</v>
      </c>
      <c r="F117" s="163">
        <v>0</v>
      </c>
      <c r="G117" s="167">
        <f t="shared" ref="G117:G131" si="17">E117/D117</f>
        <v>1.0000106931667099</v>
      </c>
    </row>
    <row r="118" spans="1:7" ht="15.75" x14ac:dyDescent="0.25">
      <c r="A118" s="152" t="s">
        <v>53</v>
      </c>
      <c r="B118" s="142" t="s">
        <v>162</v>
      </c>
      <c r="C118" s="143">
        <f>SUBTOTAL(9,C119:C123)</f>
        <v>0</v>
      </c>
      <c r="D118" s="143">
        <f>SUBTOTAL(9,D119:D123)</f>
        <v>879.41000000000008</v>
      </c>
      <c r="E118" s="143">
        <f>SUBTOTAL(9,E119:E123)</f>
        <v>879.41000000000008</v>
      </c>
      <c r="F118" s="160">
        <v>0</v>
      </c>
      <c r="G118" s="164">
        <f t="shared" si="17"/>
        <v>1</v>
      </c>
    </row>
    <row r="119" spans="1:7" x14ac:dyDescent="0.25">
      <c r="A119" s="153" t="s">
        <v>263</v>
      </c>
      <c r="B119" s="144" t="s">
        <v>98</v>
      </c>
      <c r="C119" s="145">
        <f>SUBTOTAL(9,C120:C123)</f>
        <v>0</v>
      </c>
      <c r="D119" s="145">
        <f>SUBTOTAL(9,D120:D123)</f>
        <v>879.41000000000008</v>
      </c>
      <c r="E119" s="145">
        <f>SUBTOTAL(9,E120:E123)</f>
        <v>879.41000000000008</v>
      </c>
      <c r="F119" s="161">
        <v>0</v>
      </c>
      <c r="G119" s="165">
        <f t="shared" si="17"/>
        <v>1</v>
      </c>
    </row>
    <row r="120" spans="1:7" x14ac:dyDescent="0.25">
      <c r="A120" s="154" t="s">
        <v>53</v>
      </c>
      <c r="B120" s="146" t="s">
        <v>54</v>
      </c>
      <c r="C120" s="147">
        <f>SUBTOTAL(9,C121:C123)</f>
        <v>0</v>
      </c>
      <c r="D120" s="147">
        <f>SUBTOTAL(9,D121:D123)</f>
        <v>879.41000000000008</v>
      </c>
      <c r="E120" s="147">
        <f>SUBTOTAL(9,E121:E123)</f>
        <v>879.41000000000008</v>
      </c>
      <c r="F120" s="174">
        <v>0</v>
      </c>
      <c r="G120" s="175">
        <f t="shared" si="17"/>
        <v>1</v>
      </c>
    </row>
    <row r="121" spans="1:7" x14ac:dyDescent="0.25">
      <c r="A121" s="155" t="s">
        <v>57</v>
      </c>
      <c r="B121" s="148" t="s">
        <v>58</v>
      </c>
      <c r="C121" s="149">
        <f>SUBTOTAL(9,C122:C123)</f>
        <v>0</v>
      </c>
      <c r="D121" s="149">
        <f>SUBTOTAL(9,D122:D123)</f>
        <v>879.41000000000008</v>
      </c>
      <c r="E121" s="149">
        <f>SUBTOTAL(9,E122:E123)</f>
        <v>879.41000000000008</v>
      </c>
      <c r="F121" s="176">
        <v>0</v>
      </c>
      <c r="G121" s="177">
        <f t="shared" si="17"/>
        <v>1</v>
      </c>
    </row>
    <row r="122" spans="1:7" x14ac:dyDescent="0.25">
      <c r="A122" s="156" t="s">
        <v>142</v>
      </c>
      <c r="B122" s="150" t="s">
        <v>143</v>
      </c>
      <c r="C122" s="151">
        <f>SUBTOTAL(9,C123:C123)</f>
        <v>0</v>
      </c>
      <c r="D122" s="151">
        <f>SUBTOTAL(9,D123:D123)</f>
        <v>879.41000000000008</v>
      </c>
      <c r="E122" s="151">
        <f>SUBTOTAL(9,E123:E123)</f>
        <v>879.41000000000008</v>
      </c>
      <c r="F122" s="163">
        <v>0</v>
      </c>
      <c r="G122" s="167">
        <f t="shared" si="17"/>
        <v>1</v>
      </c>
    </row>
    <row r="123" spans="1:7" ht="15.75" thickBot="1" x14ac:dyDescent="0.3">
      <c r="A123" s="98" t="s">
        <v>165</v>
      </c>
      <c r="B123" s="109" t="s">
        <v>166</v>
      </c>
      <c r="C123" s="100">
        <v>0</v>
      </c>
      <c r="D123" s="100">
        <v>879.41000000000008</v>
      </c>
      <c r="E123" s="100">
        <v>879.41000000000008</v>
      </c>
      <c r="F123" s="170">
        <v>0</v>
      </c>
      <c r="G123" s="171">
        <f t="shared" si="17"/>
        <v>1</v>
      </c>
    </row>
    <row r="124" spans="1:7" ht="18" customHeight="1" thickBot="1" x14ac:dyDescent="0.3">
      <c r="A124" s="268" t="s">
        <v>264</v>
      </c>
      <c r="B124" s="275" t="s">
        <v>103</v>
      </c>
      <c r="C124" s="270">
        <f>SUBTOTAL(9,C125:C137)</f>
        <v>0</v>
      </c>
      <c r="D124" s="270">
        <f>SUBTOTAL(9,D125:D137)</f>
        <v>4000</v>
      </c>
      <c r="E124" s="270">
        <f>SUBTOTAL(9,E125:E137)</f>
        <v>2500</v>
      </c>
      <c r="F124" s="271">
        <v>0</v>
      </c>
      <c r="G124" s="272">
        <f t="shared" si="17"/>
        <v>0.625</v>
      </c>
    </row>
    <row r="125" spans="1:7" ht="15.75" x14ac:dyDescent="0.25">
      <c r="A125" s="157" t="s">
        <v>16</v>
      </c>
      <c r="B125" s="158" t="s">
        <v>214</v>
      </c>
      <c r="C125" s="159">
        <f>SUBTOTAL(9,C126:C130)</f>
        <v>0</v>
      </c>
      <c r="D125" s="159">
        <f>SUBTOTAL(9,D126:D130)</f>
        <v>1000</v>
      </c>
      <c r="E125" s="159">
        <f>SUBTOTAL(9,E126:E130)</f>
        <v>500</v>
      </c>
      <c r="F125" s="168">
        <v>0</v>
      </c>
      <c r="G125" s="169">
        <f t="shared" si="17"/>
        <v>0.5</v>
      </c>
    </row>
    <row r="126" spans="1:7" x14ac:dyDescent="0.25">
      <c r="A126" s="153" t="s">
        <v>264</v>
      </c>
      <c r="B126" s="144" t="s">
        <v>103</v>
      </c>
      <c r="C126" s="145">
        <f>SUBTOTAL(9,C127:C130)</f>
        <v>0</v>
      </c>
      <c r="D126" s="145">
        <f>SUBTOTAL(9,D127:D130)</f>
        <v>1000</v>
      </c>
      <c r="E126" s="145">
        <f>SUBTOTAL(9,E127:E130)</f>
        <v>500</v>
      </c>
      <c r="F126" s="161">
        <v>0</v>
      </c>
      <c r="G126" s="165">
        <f t="shared" si="17"/>
        <v>0.5</v>
      </c>
    </row>
    <row r="127" spans="1:7" x14ac:dyDescent="0.25">
      <c r="A127" s="154" t="s">
        <v>53</v>
      </c>
      <c r="B127" s="146" t="s">
        <v>54</v>
      </c>
      <c r="C127" s="147">
        <f>SUBTOTAL(9,C128:C130)</f>
        <v>0</v>
      </c>
      <c r="D127" s="147">
        <f>SUBTOTAL(9,D128:D130)</f>
        <v>1000</v>
      </c>
      <c r="E127" s="147">
        <f>SUBTOTAL(9,E128:E130)</f>
        <v>500</v>
      </c>
      <c r="F127" s="174">
        <v>0</v>
      </c>
      <c r="G127" s="175">
        <f t="shared" si="17"/>
        <v>0.5</v>
      </c>
    </row>
    <row r="128" spans="1:7" x14ac:dyDescent="0.25">
      <c r="A128" s="155" t="s">
        <v>55</v>
      </c>
      <c r="B128" s="148" t="s">
        <v>56</v>
      </c>
      <c r="C128" s="149">
        <f>SUBTOTAL(9,C129:C130)</f>
        <v>0</v>
      </c>
      <c r="D128" s="149">
        <f>SUBTOTAL(9,D129:D130)</f>
        <v>1000</v>
      </c>
      <c r="E128" s="149">
        <f>SUBTOTAL(9,E129:E130)</f>
        <v>500</v>
      </c>
      <c r="F128" s="176">
        <v>0</v>
      </c>
      <c r="G128" s="177">
        <f t="shared" si="17"/>
        <v>0.5</v>
      </c>
    </row>
    <row r="129" spans="1:7" x14ac:dyDescent="0.25">
      <c r="A129" s="156" t="s">
        <v>215</v>
      </c>
      <c r="B129" s="150" t="s">
        <v>216</v>
      </c>
      <c r="C129" s="151">
        <f>SUBTOTAL(9,C130:C130)</f>
        <v>0</v>
      </c>
      <c r="D129" s="151">
        <f>SUBTOTAL(9,D130:D130)</f>
        <v>1000</v>
      </c>
      <c r="E129" s="151">
        <f>SUBTOTAL(9,E130:E130)</f>
        <v>500</v>
      </c>
      <c r="F129" s="163">
        <v>0</v>
      </c>
      <c r="G129" s="167">
        <f t="shared" si="17"/>
        <v>0.5</v>
      </c>
    </row>
    <row r="130" spans="1:7" x14ac:dyDescent="0.25">
      <c r="A130" s="61" t="s">
        <v>217</v>
      </c>
      <c r="B130" s="68" t="s">
        <v>216</v>
      </c>
      <c r="C130" s="59">
        <v>0</v>
      </c>
      <c r="D130" s="59">
        <v>1000</v>
      </c>
      <c r="E130" s="59">
        <v>500</v>
      </c>
      <c r="F130" s="163">
        <v>0</v>
      </c>
      <c r="G130" s="167">
        <f t="shared" si="17"/>
        <v>0.5</v>
      </c>
    </row>
    <row r="131" spans="1:7" ht="15.75" x14ac:dyDescent="0.25">
      <c r="A131" s="152" t="s">
        <v>126</v>
      </c>
      <c r="B131" s="142" t="s">
        <v>127</v>
      </c>
      <c r="C131" s="143">
        <f>SUBTOTAL(9,C132:C137)</f>
        <v>0</v>
      </c>
      <c r="D131" s="143">
        <f>SUBTOTAL(9,D132:D137)</f>
        <v>3000</v>
      </c>
      <c r="E131" s="143">
        <f>SUBTOTAL(9,E132:E137)</f>
        <v>2000</v>
      </c>
      <c r="F131" s="160">
        <v>0</v>
      </c>
      <c r="G131" s="164">
        <f t="shared" si="17"/>
        <v>0.66666666666666663</v>
      </c>
    </row>
    <row r="132" spans="1:7" x14ac:dyDescent="0.25">
      <c r="A132" s="153" t="s">
        <v>264</v>
      </c>
      <c r="B132" s="144" t="s">
        <v>103</v>
      </c>
      <c r="C132" s="145">
        <f>SUBTOTAL(9,C133:C137)</f>
        <v>0</v>
      </c>
      <c r="D132" s="145">
        <f>SUBTOTAL(9,D133:D137)</f>
        <v>3000</v>
      </c>
      <c r="E132" s="145">
        <f>SUBTOTAL(9,E133:E137)</f>
        <v>2000</v>
      </c>
      <c r="F132" s="161">
        <v>0</v>
      </c>
      <c r="G132" s="165">
        <f>E132/D132</f>
        <v>0.66666666666666663</v>
      </c>
    </row>
    <row r="133" spans="1:7" x14ac:dyDescent="0.25">
      <c r="A133" s="154" t="s">
        <v>53</v>
      </c>
      <c r="B133" s="146" t="s">
        <v>54</v>
      </c>
      <c r="C133" s="147">
        <f>SUBTOTAL(9,C134:C137)</f>
        <v>0</v>
      </c>
      <c r="D133" s="147">
        <f>SUBTOTAL(9,D134:D137)</f>
        <v>3000</v>
      </c>
      <c r="E133" s="147">
        <f>SUBTOTAL(9,E134:E137)</f>
        <v>2000</v>
      </c>
      <c r="F133" s="174">
        <v>0</v>
      </c>
      <c r="G133" s="175">
        <f t="shared" ref="G133:G148" si="18">E133/D133</f>
        <v>0.66666666666666663</v>
      </c>
    </row>
    <row r="134" spans="1:7" x14ac:dyDescent="0.25">
      <c r="A134" s="155" t="s">
        <v>57</v>
      </c>
      <c r="B134" s="148" t="s">
        <v>58</v>
      </c>
      <c r="C134" s="149">
        <f>SUBTOTAL(9,C135:C137)</f>
        <v>0</v>
      </c>
      <c r="D134" s="149">
        <f>SUBTOTAL(9,D135:D137)</f>
        <v>3000</v>
      </c>
      <c r="E134" s="149">
        <f>SUBTOTAL(9,E135:E137)</f>
        <v>2000</v>
      </c>
      <c r="F134" s="176">
        <v>0</v>
      </c>
      <c r="G134" s="177">
        <f t="shared" si="18"/>
        <v>0.66666666666666663</v>
      </c>
    </row>
    <row r="135" spans="1:7" x14ac:dyDescent="0.25">
      <c r="A135" s="156" t="s">
        <v>142</v>
      </c>
      <c r="B135" s="150" t="s">
        <v>143</v>
      </c>
      <c r="C135" s="151">
        <f>SUBTOTAL(9,C136:C137)</f>
        <v>0</v>
      </c>
      <c r="D135" s="151">
        <f>SUBTOTAL(9,D136:D137)</f>
        <v>3000</v>
      </c>
      <c r="E135" s="151">
        <f>SUBTOTAL(9,E136:E137)</f>
        <v>2000</v>
      </c>
      <c r="F135" s="163">
        <v>0</v>
      </c>
      <c r="G135" s="167">
        <f t="shared" si="18"/>
        <v>0.66666666666666663</v>
      </c>
    </row>
    <row r="136" spans="1:7" x14ac:dyDescent="0.25">
      <c r="A136" s="61" t="s">
        <v>146</v>
      </c>
      <c r="B136" s="68" t="s">
        <v>147</v>
      </c>
      <c r="C136" s="59">
        <v>0</v>
      </c>
      <c r="D136" s="59">
        <v>2363.75</v>
      </c>
      <c r="E136" s="59">
        <v>1363.75</v>
      </c>
      <c r="F136" s="163">
        <v>0</v>
      </c>
      <c r="G136" s="167">
        <f t="shared" si="18"/>
        <v>0.57694341618191436</v>
      </c>
    </row>
    <row r="137" spans="1:7" ht="15.75" thickBot="1" x14ac:dyDescent="0.3">
      <c r="A137" s="98" t="s">
        <v>152</v>
      </c>
      <c r="B137" s="109" t="s">
        <v>153</v>
      </c>
      <c r="C137" s="100">
        <v>0</v>
      </c>
      <c r="D137" s="100">
        <v>636.25</v>
      </c>
      <c r="E137" s="100">
        <v>636.25</v>
      </c>
      <c r="F137" s="170">
        <v>0</v>
      </c>
      <c r="G137" s="171">
        <f t="shared" si="18"/>
        <v>1</v>
      </c>
    </row>
    <row r="138" spans="1:7" ht="16.5" thickBot="1" x14ac:dyDescent="0.3">
      <c r="A138" s="268" t="s">
        <v>265</v>
      </c>
      <c r="B138" s="275" t="s">
        <v>104</v>
      </c>
      <c r="C138" s="270">
        <f>SUBTOTAL(9,C139:C161)</f>
        <v>1437919.9600000002</v>
      </c>
      <c r="D138" s="270">
        <f>SUBTOTAL(9,D139:D161)</f>
        <v>1900050</v>
      </c>
      <c r="E138" s="270">
        <f>SUBTOTAL(9,E139:E161)</f>
        <v>1787410.49</v>
      </c>
      <c r="F138" s="271">
        <f t="shared" ref="F138:F148" si="19">E138/C138</f>
        <v>1.243052840020386</v>
      </c>
      <c r="G138" s="272">
        <f t="shared" si="18"/>
        <v>0.94071760743138333</v>
      </c>
    </row>
    <row r="139" spans="1:7" ht="15.75" x14ac:dyDescent="0.25">
      <c r="A139" s="157" t="s">
        <v>16</v>
      </c>
      <c r="B139" s="158" t="s">
        <v>214</v>
      </c>
      <c r="C139" s="159">
        <f>SUBTOTAL(9,C140:C155)</f>
        <v>1437919.9600000002</v>
      </c>
      <c r="D139" s="159">
        <f>SUBTOTAL(9,D140:D155)</f>
        <v>1899250</v>
      </c>
      <c r="E139" s="159">
        <f>SUBTOTAL(9,E140:E155)</f>
        <v>1787410.49</v>
      </c>
      <c r="F139" s="168">
        <f t="shared" si="19"/>
        <v>1.243052840020386</v>
      </c>
      <c r="G139" s="169">
        <f t="shared" si="18"/>
        <v>0.94111385546926418</v>
      </c>
    </row>
    <row r="140" spans="1:7" x14ac:dyDescent="0.25">
      <c r="A140" s="153" t="s">
        <v>265</v>
      </c>
      <c r="B140" s="144" t="s">
        <v>104</v>
      </c>
      <c r="C140" s="145">
        <f>SUBTOTAL(9,C141:C155)</f>
        <v>1437919.9600000002</v>
      </c>
      <c r="D140" s="145">
        <f>SUBTOTAL(9,D141:D155)</f>
        <v>1899250</v>
      </c>
      <c r="E140" s="145">
        <f>SUBTOTAL(9,E141:E155)</f>
        <v>1787410.49</v>
      </c>
      <c r="F140" s="161">
        <f t="shared" si="19"/>
        <v>1.243052840020386</v>
      </c>
      <c r="G140" s="165">
        <f t="shared" si="18"/>
        <v>0.94111385546926418</v>
      </c>
    </row>
    <row r="141" spans="1:7" x14ac:dyDescent="0.25">
      <c r="A141" s="154" t="s">
        <v>53</v>
      </c>
      <c r="B141" s="146" t="s">
        <v>54</v>
      </c>
      <c r="C141" s="147">
        <f>SUBTOTAL(9,C142:C155)</f>
        <v>1437919.9600000002</v>
      </c>
      <c r="D141" s="147">
        <f>SUBTOTAL(9,D142:D155)</f>
        <v>1899250</v>
      </c>
      <c r="E141" s="147">
        <f>SUBTOTAL(9,E142:E155)</f>
        <v>1787410.49</v>
      </c>
      <c r="F141" s="174">
        <f t="shared" si="19"/>
        <v>1.243052840020386</v>
      </c>
      <c r="G141" s="175">
        <f t="shared" si="18"/>
        <v>0.94111385546926418</v>
      </c>
    </row>
    <row r="142" spans="1:7" x14ac:dyDescent="0.25">
      <c r="A142" s="155" t="s">
        <v>55</v>
      </c>
      <c r="B142" s="148" t="s">
        <v>56</v>
      </c>
      <c r="C142" s="149">
        <f>SUBTOTAL(9,C143:C150)</f>
        <v>1424803.1600000001</v>
      </c>
      <c r="D142" s="149">
        <f>SUBTOTAL(9,D143:D150)</f>
        <v>1886500</v>
      </c>
      <c r="E142" s="149">
        <f>SUBTOTAL(9,E143:E150)</f>
        <v>1775931.83</v>
      </c>
      <c r="F142" s="176">
        <f t="shared" si="19"/>
        <v>1.2464401258065709</v>
      </c>
      <c r="G142" s="177">
        <f t="shared" si="18"/>
        <v>0.94138978531672413</v>
      </c>
    </row>
    <row r="143" spans="1:7" x14ac:dyDescent="0.25">
      <c r="A143" s="156" t="s">
        <v>97</v>
      </c>
      <c r="B143" s="150" t="s">
        <v>218</v>
      </c>
      <c r="C143" s="151">
        <f>SUBTOTAL(9,C144:C146)</f>
        <v>1182706.8400000001</v>
      </c>
      <c r="D143" s="151">
        <f>SUBTOTAL(9,D144:D146)</f>
        <v>1572000</v>
      </c>
      <c r="E143" s="151">
        <f>SUBTOTAL(9,E144:E146)</f>
        <v>1471163.27</v>
      </c>
      <c r="F143" s="163">
        <f t="shared" si="19"/>
        <v>1.2438951228184323</v>
      </c>
      <c r="G143" s="167">
        <f t="shared" si="18"/>
        <v>0.93585449745547078</v>
      </c>
    </row>
    <row r="144" spans="1:7" x14ac:dyDescent="0.25">
      <c r="A144" s="61" t="s">
        <v>219</v>
      </c>
      <c r="B144" s="68" t="s">
        <v>220</v>
      </c>
      <c r="C144" s="59">
        <v>1137383.82</v>
      </c>
      <c r="D144" s="59">
        <v>1500000</v>
      </c>
      <c r="E144" s="59">
        <v>1401493.71</v>
      </c>
      <c r="F144" s="163">
        <f t="shared" si="19"/>
        <v>1.2322082355629078</v>
      </c>
      <c r="G144" s="167">
        <f t="shared" si="18"/>
        <v>0.93432914</v>
      </c>
    </row>
    <row r="145" spans="1:7" x14ac:dyDescent="0.25">
      <c r="A145" s="61" t="s">
        <v>221</v>
      </c>
      <c r="B145" s="68" t="s">
        <v>222</v>
      </c>
      <c r="C145" s="59">
        <v>32169.74</v>
      </c>
      <c r="D145" s="59">
        <v>40000</v>
      </c>
      <c r="E145" s="59">
        <v>36963.54</v>
      </c>
      <c r="F145" s="163">
        <f t="shared" si="19"/>
        <v>1.1490158142403388</v>
      </c>
      <c r="G145" s="167">
        <f t="shared" si="18"/>
        <v>0.92408849999999998</v>
      </c>
    </row>
    <row r="146" spans="1:7" x14ac:dyDescent="0.25">
      <c r="A146" s="61" t="s">
        <v>223</v>
      </c>
      <c r="B146" s="68" t="s">
        <v>224</v>
      </c>
      <c r="C146" s="59">
        <v>13153.28</v>
      </c>
      <c r="D146" s="59">
        <v>32000</v>
      </c>
      <c r="E146" s="59">
        <v>32706.02</v>
      </c>
      <c r="F146" s="163">
        <v>0</v>
      </c>
      <c r="G146" s="167">
        <f t="shared" si="18"/>
        <v>1.0220631250000001</v>
      </c>
    </row>
    <row r="147" spans="1:7" x14ac:dyDescent="0.25">
      <c r="A147" s="156" t="s">
        <v>215</v>
      </c>
      <c r="B147" s="150" t="s">
        <v>216</v>
      </c>
      <c r="C147" s="151">
        <f>SUBTOTAL(9,C148:C148)</f>
        <v>46980.02</v>
      </c>
      <c r="D147" s="151">
        <f>SUBTOTAL(9,D148:D148)</f>
        <v>71500</v>
      </c>
      <c r="E147" s="151">
        <f>SUBTOTAL(9,E148:E148)</f>
        <v>61901.45</v>
      </c>
      <c r="F147" s="163">
        <f t="shared" si="19"/>
        <v>1.3176122530386323</v>
      </c>
      <c r="G147" s="167">
        <f t="shared" si="18"/>
        <v>0.86575454545454544</v>
      </c>
    </row>
    <row r="148" spans="1:7" x14ac:dyDescent="0.25">
      <c r="A148" s="61" t="s">
        <v>217</v>
      </c>
      <c r="B148" s="68" t="s">
        <v>216</v>
      </c>
      <c r="C148" s="59">
        <v>46980.02</v>
      </c>
      <c r="D148" s="59">
        <v>71500</v>
      </c>
      <c r="E148" s="59">
        <v>61901.45</v>
      </c>
      <c r="F148" s="163">
        <f t="shared" si="19"/>
        <v>1.3176122530386323</v>
      </c>
      <c r="G148" s="167">
        <f t="shared" si="18"/>
        <v>0.86575454545454544</v>
      </c>
    </row>
    <row r="149" spans="1:7" x14ac:dyDescent="0.25">
      <c r="A149" s="156" t="s">
        <v>225</v>
      </c>
      <c r="B149" s="150" t="s">
        <v>226</v>
      </c>
      <c r="C149" s="151">
        <f>SUBTOTAL(9,C150:C150)</f>
        <v>195116.3</v>
      </c>
      <c r="D149" s="151">
        <f>SUBTOTAL(9,D150:D150)</f>
        <v>243000</v>
      </c>
      <c r="E149" s="151">
        <f>SUBTOTAL(9,E150:E150)</f>
        <v>242867.11</v>
      </c>
      <c r="F149" s="163">
        <f>E149/C149</f>
        <v>1.2447299892423134</v>
      </c>
      <c r="G149" s="167">
        <f>E149/D149</f>
        <v>0.99945312757201643</v>
      </c>
    </row>
    <row r="150" spans="1:7" x14ac:dyDescent="0.25">
      <c r="A150" s="61" t="s">
        <v>227</v>
      </c>
      <c r="B150" s="68" t="s">
        <v>228</v>
      </c>
      <c r="C150" s="59">
        <v>195116.3</v>
      </c>
      <c r="D150" s="59">
        <v>243000</v>
      </c>
      <c r="E150" s="59">
        <v>242867.11</v>
      </c>
      <c r="F150" s="163">
        <f>E150/C150</f>
        <v>1.2447299892423134</v>
      </c>
      <c r="G150" s="167">
        <f>E150/D150</f>
        <v>0.99945312757201643</v>
      </c>
    </row>
    <row r="151" spans="1:7" x14ac:dyDescent="0.25">
      <c r="A151" s="155" t="s">
        <v>57</v>
      </c>
      <c r="B151" s="148" t="s">
        <v>58</v>
      </c>
      <c r="C151" s="149">
        <f>SUBTOTAL(9,C152:C155)</f>
        <v>13116.8</v>
      </c>
      <c r="D151" s="149">
        <f>SUBTOTAL(9,D152:D155)</f>
        <v>12750</v>
      </c>
      <c r="E151" s="149">
        <f>SUBTOTAL(9,E152:E155)</f>
        <v>11478.66</v>
      </c>
      <c r="F151" s="176">
        <f t="shared" ref="F151:F163" si="20">E151/C151</f>
        <v>0.87511130763600886</v>
      </c>
      <c r="G151" s="177">
        <f t="shared" ref="G151:G163" si="21">E151/D151</f>
        <v>0.90028705882352944</v>
      </c>
    </row>
    <row r="152" spans="1:7" x14ac:dyDescent="0.25">
      <c r="A152" s="156" t="s">
        <v>142</v>
      </c>
      <c r="B152" s="150" t="s">
        <v>143</v>
      </c>
      <c r="C152" s="151">
        <f>SUBTOTAL(9,C153:C153)</f>
        <v>9420.7999999999993</v>
      </c>
      <c r="D152" s="151">
        <f>SUBTOTAL(9,D153:D153)</f>
        <v>7550</v>
      </c>
      <c r="E152" s="151">
        <f>SUBTOTAL(9,E153:E153)</f>
        <v>6486.66</v>
      </c>
      <c r="F152" s="163">
        <f t="shared" si="20"/>
        <v>0.68854662024456526</v>
      </c>
      <c r="G152" s="167">
        <f t="shared" si="21"/>
        <v>0.85916026490066222</v>
      </c>
    </row>
    <row r="153" spans="1:7" x14ac:dyDescent="0.25">
      <c r="A153" s="61" t="s">
        <v>148</v>
      </c>
      <c r="B153" s="68" t="s">
        <v>149</v>
      </c>
      <c r="C153" s="59">
        <v>9420.7999999999993</v>
      </c>
      <c r="D153" s="59">
        <v>7550</v>
      </c>
      <c r="E153" s="59">
        <v>6486.66</v>
      </c>
      <c r="F153" s="163">
        <f t="shared" si="20"/>
        <v>0.68854662024456526</v>
      </c>
      <c r="G153" s="167">
        <f t="shared" si="21"/>
        <v>0.85916026490066222</v>
      </c>
    </row>
    <row r="154" spans="1:7" x14ac:dyDescent="0.25">
      <c r="A154" s="156" t="s">
        <v>157</v>
      </c>
      <c r="B154" s="150" t="s">
        <v>158</v>
      </c>
      <c r="C154" s="151">
        <f>SUBTOTAL(9,C155:C155)</f>
        <v>3696</v>
      </c>
      <c r="D154" s="151">
        <f>SUBTOTAL(9,D155:D155)</f>
        <v>5200</v>
      </c>
      <c r="E154" s="151">
        <f>SUBTOTAL(9,E155:E155)</f>
        <v>4992</v>
      </c>
      <c r="F154" s="163">
        <f t="shared" si="20"/>
        <v>1.3506493506493507</v>
      </c>
      <c r="G154" s="167">
        <f t="shared" si="21"/>
        <v>0.96</v>
      </c>
    </row>
    <row r="155" spans="1:7" x14ac:dyDescent="0.25">
      <c r="A155" s="61" t="s">
        <v>188</v>
      </c>
      <c r="B155" s="68" t="s">
        <v>189</v>
      </c>
      <c r="C155" s="59">
        <v>3696</v>
      </c>
      <c r="D155" s="59">
        <v>5200</v>
      </c>
      <c r="E155" s="59">
        <v>4992</v>
      </c>
      <c r="F155" s="163">
        <f t="shared" si="20"/>
        <v>1.3506493506493507</v>
      </c>
      <c r="G155" s="167">
        <f t="shared" si="21"/>
        <v>0.96</v>
      </c>
    </row>
    <row r="156" spans="1:7" ht="15" customHeight="1" x14ac:dyDescent="0.25">
      <c r="A156" s="152" t="s">
        <v>126</v>
      </c>
      <c r="B156" s="142" t="s">
        <v>127</v>
      </c>
      <c r="C156" s="143">
        <f>SUBTOTAL(9,C157:C161)</f>
        <v>0</v>
      </c>
      <c r="D156" s="143">
        <f>SUBTOTAL(9,D157:D161)</f>
        <v>800</v>
      </c>
      <c r="E156" s="143">
        <f>SUBTOTAL(9,E157:E161)</f>
        <v>0</v>
      </c>
      <c r="F156" s="160">
        <v>0</v>
      </c>
      <c r="G156" s="164">
        <f t="shared" si="21"/>
        <v>0</v>
      </c>
    </row>
    <row r="157" spans="1:7" x14ac:dyDescent="0.25">
      <c r="A157" s="153" t="s">
        <v>265</v>
      </c>
      <c r="B157" s="144" t="s">
        <v>104</v>
      </c>
      <c r="C157" s="145">
        <f>SUBTOTAL(9,C158:C161)</f>
        <v>0</v>
      </c>
      <c r="D157" s="145">
        <f>SUBTOTAL(9,D158:D161)</f>
        <v>800</v>
      </c>
      <c r="E157" s="145">
        <f>SUBTOTAL(9,E158:E161)</f>
        <v>0</v>
      </c>
      <c r="F157" s="161">
        <v>0</v>
      </c>
      <c r="G157" s="165">
        <f t="shared" si="21"/>
        <v>0</v>
      </c>
    </row>
    <row r="158" spans="1:7" x14ac:dyDescent="0.25">
      <c r="A158" s="154" t="s">
        <v>53</v>
      </c>
      <c r="B158" s="146" t="s">
        <v>54</v>
      </c>
      <c r="C158" s="147">
        <f>SUBTOTAL(9,C159:C161)</f>
        <v>0</v>
      </c>
      <c r="D158" s="147">
        <f>SUBTOTAL(9,D159:D161)</f>
        <v>800</v>
      </c>
      <c r="E158" s="147">
        <f>SUBTOTAL(9,E159:E161)</f>
        <v>0</v>
      </c>
      <c r="F158" s="174">
        <v>0</v>
      </c>
      <c r="G158" s="175">
        <f t="shared" si="21"/>
        <v>0</v>
      </c>
    </row>
    <row r="159" spans="1:7" x14ac:dyDescent="0.25">
      <c r="A159" s="155" t="s">
        <v>57</v>
      </c>
      <c r="B159" s="148" t="s">
        <v>58</v>
      </c>
      <c r="C159" s="149">
        <f>SUBTOTAL(9,C160:C161)</f>
        <v>0</v>
      </c>
      <c r="D159" s="149">
        <f>SUBTOTAL(9,D160:D161)</f>
        <v>800</v>
      </c>
      <c r="E159" s="149">
        <f>SUBTOTAL(9,E160:E161)</f>
        <v>0</v>
      </c>
      <c r="F159" s="176">
        <v>0</v>
      </c>
      <c r="G159" s="177">
        <f t="shared" si="21"/>
        <v>0</v>
      </c>
    </row>
    <row r="160" spans="1:7" x14ac:dyDescent="0.25">
      <c r="A160" s="156" t="s">
        <v>142</v>
      </c>
      <c r="B160" s="150" t="s">
        <v>143</v>
      </c>
      <c r="C160" s="151">
        <f>SUBTOTAL(9,C161:C161)</f>
        <v>0</v>
      </c>
      <c r="D160" s="151">
        <f>SUBTOTAL(9,D161:D161)</f>
        <v>800</v>
      </c>
      <c r="E160" s="151">
        <f>SUBTOTAL(9,E161:E161)</f>
        <v>0</v>
      </c>
      <c r="F160" s="163">
        <v>0</v>
      </c>
      <c r="G160" s="167">
        <f t="shared" si="21"/>
        <v>0</v>
      </c>
    </row>
    <row r="161" spans="1:7" ht="15.75" thickBot="1" x14ac:dyDescent="0.3">
      <c r="A161" s="98" t="s">
        <v>148</v>
      </c>
      <c r="B161" s="109" t="s">
        <v>149</v>
      </c>
      <c r="C161" s="100">
        <v>0</v>
      </c>
      <c r="D161" s="100">
        <v>800</v>
      </c>
      <c r="E161" s="100">
        <v>0</v>
      </c>
      <c r="F161" s="170">
        <v>0</v>
      </c>
      <c r="G161" s="171">
        <f t="shared" si="21"/>
        <v>0</v>
      </c>
    </row>
    <row r="162" spans="1:7" ht="16.5" thickBot="1" x14ac:dyDescent="0.3">
      <c r="A162" s="268" t="s">
        <v>266</v>
      </c>
      <c r="B162" s="275" t="s">
        <v>105</v>
      </c>
      <c r="C162" s="270">
        <f>SUBTOTAL(9,C163:C182)</f>
        <v>55576.689999999995</v>
      </c>
      <c r="D162" s="270">
        <f>SUBTOTAL(9,D163:D182)</f>
        <v>78111.34</v>
      </c>
      <c r="E162" s="270">
        <f>SUBTOTAL(9,E163:E182)</f>
        <v>70404.28</v>
      </c>
      <c r="F162" s="271">
        <f t="shared" si="20"/>
        <v>1.2667951257982439</v>
      </c>
      <c r="G162" s="272">
        <f t="shared" si="21"/>
        <v>0.90133238016400696</v>
      </c>
    </row>
    <row r="163" spans="1:7" ht="15.75" x14ac:dyDescent="0.25">
      <c r="A163" s="157" t="s">
        <v>126</v>
      </c>
      <c r="B163" s="158" t="s">
        <v>127</v>
      </c>
      <c r="C163" s="159">
        <f>SUBTOTAL(9,C164:C176)</f>
        <v>55576.689999999995</v>
      </c>
      <c r="D163" s="159">
        <f>SUBTOTAL(9,D164:D174)</f>
        <v>73600</v>
      </c>
      <c r="E163" s="159">
        <f>SUBTOTAL(9,E164:E174)</f>
        <v>65892.94</v>
      </c>
      <c r="F163" s="168">
        <f t="shared" si="20"/>
        <v>1.1856218857222336</v>
      </c>
      <c r="G163" s="169">
        <f t="shared" si="21"/>
        <v>0.89528451086956529</v>
      </c>
    </row>
    <row r="164" spans="1:7" x14ac:dyDescent="0.25">
      <c r="A164" s="153" t="s">
        <v>266</v>
      </c>
      <c r="B164" s="144" t="s">
        <v>105</v>
      </c>
      <c r="C164" s="145">
        <f>SUBTOTAL(9,C165:C176)</f>
        <v>55576.689999999995</v>
      </c>
      <c r="D164" s="145">
        <f>SUBTOTAL(9,D165:D174)</f>
        <v>73600</v>
      </c>
      <c r="E164" s="145">
        <f>SUBTOTAL(9,E165:E174)</f>
        <v>65892.94</v>
      </c>
      <c r="F164" s="161">
        <f>E164/C164</f>
        <v>1.1856218857222336</v>
      </c>
      <c r="G164" s="165">
        <f>E164/D164</f>
        <v>0.89528451086956529</v>
      </c>
    </row>
    <row r="165" spans="1:7" x14ac:dyDescent="0.25">
      <c r="A165" s="154" t="s">
        <v>53</v>
      </c>
      <c r="B165" s="146" t="s">
        <v>54</v>
      </c>
      <c r="C165" s="147">
        <f>SUBTOTAL(9,C166:C176)</f>
        <v>55576.689999999995</v>
      </c>
      <c r="D165" s="147">
        <f>SUBTOTAL(9,D166:D174)</f>
        <v>73600</v>
      </c>
      <c r="E165" s="147">
        <f>SUBTOTAL(9,E166:E174)</f>
        <v>65892.94</v>
      </c>
      <c r="F165" s="174">
        <f t="shared" ref="F165:F174" si="22">E165/C165</f>
        <v>1.1856218857222336</v>
      </c>
      <c r="G165" s="175">
        <f t="shared" ref="G165:G183" si="23">E165/D165</f>
        <v>0.89528451086956529</v>
      </c>
    </row>
    <row r="166" spans="1:7" x14ac:dyDescent="0.25">
      <c r="A166" s="155" t="s">
        <v>57</v>
      </c>
      <c r="B166" s="148" t="s">
        <v>58</v>
      </c>
      <c r="C166" s="149">
        <f>SUBTOTAL(9,C167:C176)</f>
        <v>55576.689999999995</v>
      </c>
      <c r="D166" s="149">
        <f>SUBTOTAL(9,D167:D174)</f>
        <v>73600</v>
      </c>
      <c r="E166" s="149">
        <f>SUBTOTAL(9,E167:E174)</f>
        <v>65892.94</v>
      </c>
      <c r="F166" s="176">
        <f t="shared" si="22"/>
        <v>1.1856218857222336</v>
      </c>
      <c r="G166" s="177">
        <f t="shared" si="23"/>
        <v>0.89528451086956529</v>
      </c>
    </row>
    <row r="167" spans="1:7" x14ac:dyDescent="0.25">
      <c r="A167" s="156" t="s">
        <v>128</v>
      </c>
      <c r="B167" s="150" t="s">
        <v>129</v>
      </c>
      <c r="C167" s="151">
        <f>SUBTOTAL(9,C168:C168)</f>
        <v>8748.1200000000008</v>
      </c>
      <c r="D167" s="151">
        <f>SUBTOTAL(9,D168:D168)</f>
        <v>24500</v>
      </c>
      <c r="E167" s="151">
        <f>SUBTOTAL(9,E168:E168)</f>
        <v>22776.12</v>
      </c>
      <c r="F167" s="163">
        <f t="shared" si="22"/>
        <v>2.6035445329968034</v>
      </c>
      <c r="G167" s="167">
        <f t="shared" si="23"/>
        <v>0.92963755102040813</v>
      </c>
    </row>
    <row r="168" spans="1:7" x14ac:dyDescent="0.25">
      <c r="A168" s="61" t="s">
        <v>132</v>
      </c>
      <c r="B168" s="68" t="s">
        <v>133</v>
      </c>
      <c r="C168" s="59">
        <v>8748.1200000000008</v>
      </c>
      <c r="D168" s="59">
        <v>24500</v>
      </c>
      <c r="E168" s="59">
        <v>22776.12</v>
      </c>
      <c r="F168" s="163">
        <f t="shared" si="22"/>
        <v>2.6035445329968034</v>
      </c>
      <c r="G168" s="167">
        <f t="shared" si="23"/>
        <v>0.92963755102040813</v>
      </c>
    </row>
    <row r="169" spans="1:7" x14ac:dyDescent="0.25">
      <c r="A169" s="156" t="s">
        <v>136</v>
      </c>
      <c r="B169" s="150" t="s">
        <v>137</v>
      </c>
      <c r="C169" s="151">
        <f>SUBTOTAL(9,C170:C170)</f>
        <v>25920.01</v>
      </c>
      <c r="D169" s="151">
        <f>SUBTOTAL(9,D170:D170)</f>
        <v>32500</v>
      </c>
      <c r="E169" s="151">
        <f>SUBTOTAL(9,E170:E170)</f>
        <v>26924.15</v>
      </c>
      <c r="F169" s="163">
        <f t="shared" si="22"/>
        <v>1.0387399541898326</v>
      </c>
      <c r="G169" s="167">
        <f t="shared" si="23"/>
        <v>0.82843538461538468</v>
      </c>
    </row>
    <row r="170" spans="1:7" x14ac:dyDescent="0.25">
      <c r="A170" s="61" t="s">
        <v>140</v>
      </c>
      <c r="B170" s="68" t="s">
        <v>141</v>
      </c>
      <c r="C170" s="59">
        <v>25920.01</v>
      </c>
      <c r="D170" s="59">
        <v>32500</v>
      </c>
      <c r="E170" s="59">
        <v>26924.15</v>
      </c>
      <c r="F170" s="163">
        <f t="shared" si="22"/>
        <v>1.0387399541898326</v>
      </c>
      <c r="G170" s="167">
        <f t="shared" si="23"/>
        <v>0.82843538461538468</v>
      </c>
    </row>
    <row r="171" spans="1:7" x14ac:dyDescent="0.25">
      <c r="A171" s="156" t="s">
        <v>142</v>
      </c>
      <c r="B171" s="150" t="s">
        <v>143</v>
      </c>
      <c r="C171" s="151">
        <f>SUBTOTAL(9,C172:C174)</f>
        <v>19438.560000000001</v>
      </c>
      <c r="D171" s="151">
        <f>SUBTOTAL(9,D173:D174)</f>
        <v>16600</v>
      </c>
      <c r="E171" s="151">
        <f>SUBTOTAL(9,E173:E174)</f>
        <v>16192.67</v>
      </c>
      <c r="F171" s="163">
        <f t="shared" si="22"/>
        <v>0.83301798075577604</v>
      </c>
      <c r="G171" s="167">
        <f t="shared" si="23"/>
        <v>0.97546204819277105</v>
      </c>
    </row>
    <row r="172" spans="1:7" x14ac:dyDescent="0.25">
      <c r="A172" s="61">
        <v>3231</v>
      </c>
      <c r="B172" s="68" t="s">
        <v>296</v>
      </c>
      <c r="C172" s="59">
        <v>1000</v>
      </c>
      <c r="D172" s="59">
        <v>0</v>
      </c>
      <c r="E172" s="59">
        <v>0</v>
      </c>
      <c r="F172" s="163">
        <v>0</v>
      </c>
      <c r="G172" s="167">
        <v>0</v>
      </c>
    </row>
    <row r="173" spans="1:7" x14ac:dyDescent="0.25">
      <c r="A173" s="61" t="s">
        <v>178</v>
      </c>
      <c r="B173" s="68" t="s">
        <v>179</v>
      </c>
      <c r="C173" s="59">
        <v>7287.31</v>
      </c>
      <c r="D173" s="59">
        <v>7000</v>
      </c>
      <c r="E173" s="59">
        <v>6637.67</v>
      </c>
      <c r="F173" s="163">
        <f t="shared" si="22"/>
        <v>0.91085325037633913</v>
      </c>
      <c r="G173" s="167">
        <f t="shared" si="23"/>
        <v>0.94823857142857149</v>
      </c>
    </row>
    <row r="174" spans="1:7" x14ac:dyDescent="0.25">
      <c r="A174" s="61" t="s">
        <v>180</v>
      </c>
      <c r="B174" s="68" t="s">
        <v>181</v>
      </c>
      <c r="C174" s="59">
        <v>11151.25</v>
      </c>
      <c r="D174" s="59">
        <v>9600</v>
      </c>
      <c r="E174" s="59">
        <v>9555</v>
      </c>
      <c r="F174" s="163">
        <f t="shared" si="22"/>
        <v>0.85685461271157937</v>
      </c>
      <c r="G174" s="167">
        <f t="shared" si="23"/>
        <v>0.99531250000000004</v>
      </c>
    </row>
    <row r="175" spans="1:7" x14ac:dyDescent="0.25">
      <c r="A175" s="156">
        <v>324</v>
      </c>
      <c r="B175" s="150" t="s">
        <v>155</v>
      </c>
      <c r="C175" s="151">
        <f>SUBTOTAL(9,C176:C176)</f>
        <v>1470</v>
      </c>
      <c r="D175" s="151">
        <v>0</v>
      </c>
      <c r="E175" s="151">
        <v>0</v>
      </c>
      <c r="F175" s="163">
        <f t="shared" ref="F175:F176" si="24">E175/C175</f>
        <v>0</v>
      </c>
      <c r="G175" s="167" t="e">
        <f t="shared" ref="G175:G176" si="25">E175/D175</f>
        <v>#DIV/0!</v>
      </c>
    </row>
    <row r="176" spans="1:7" x14ac:dyDescent="0.25">
      <c r="A176" s="61">
        <v>3241</v>
      </c>
      <c r="B176" s="68" t="s">
        <v>155</v>
      </c>
      <c r="C176" s="59">
        <v>1470</v>
      </c>
      <c r="D176" s="59">
        <v>0</v>
      </c>
      <c r="E176" s="59">
        <v>0</v>
      </c>
      <c r="F176" s="163">
        <f t="shared" si="24"/>
        <v>0</v>
      </c>
      <c r="G176" s="167" t="e">
        <f t="shared" si="25"/>
        <v>#DIV/0!</v>
      </c>
    </row>
    <row r="177" spans="1:7" ht="15.75" x14ac:dyDescent="0.25">
      <c r="A177" s="152" t="s">
        <v>53</v>
      </c>
      <c r="B177" s="142" t="s">
        <v>162</v>
      </c>
      <c r="C177" s="143">
        <f>SUBTOTAL(9,C178:C182)</f>
        <v>0</v>
      </c>
      <c r="D177" s="143">
        <f>SUBTOTAL(9,D178:D182)</f>
        <v>4511.34</v>
      </c>
      <c r="E177" s="143">
        <f>SUBTOTAL(9,E178:E182)</f>
        <v>4511.34</v>
      </c>
      <c r="F177" s="160">
        <v>0</v>
      </c>
      <c r="G177" s="164">
        <f t="shared" si="23"/>
        <v>1</v>
      </c>
    </row>
    <row r="178" spans="1:7" x14ac:dyDescent="0.25">
      <c r="A178" s="153" t="s">
        <v>266</v>
      </c>
      <c r="B178" s="144" t="s">
        <v>105</v>
      </c>
      <c r="C178" s="145">
        <f>SUBTOTAL(9,C179:C182)</f>
        <v>0</v>
      </c>
      <c r="D178" s="145">
        <f>SUBTOTAL(9,D179:D182)</f>
        <v>4511.34</v>
      </c>
      <c r="E178" s="145">
        <f>SUBTOTAL(9,E179:E182)</f>
        <v>4511.34</v>
      </c>
      <c r="F178" s="161">
        <v>0</v>
      </c>
      <c r="G178" s="165">
        <f t="shared" si="23"/>
        <v>1</v>
      </c>
    </row>
    <row r="179" spans="1:7" x14ac:dyDescent="0.25">
      <c r="A179" s="154" t="s">
        <v>53</v>
      </c>
      <c r="B179" s="146" t="s">
        <v>54</v>
      </c>
      <c r="C179" s="147">
        <f>SUBTOTAL(9,C180:C182)</f>
        <v>0</v>
      </c>
      <c r="D179" s="147">
        <f>SUBTOTAL(9,D180:D182)</f>
        <v>4511.34</v>
      </c>
      <c r="E179" s="147">
        <f>SUBTOTAL(9,E180:E182)</f>
        <v>4511.34</v>
      </c>
      <c r="F179" s="174">
        <v>0</v>
      </c>
      <c r="G179" s="175">
        <f t="shared" si="23"/>
        <v>1</v>
      </c>
    </row>
    <row r="180" spans="1:7" x14ac:dyDescent="0.25">
      <c r="A180" s="155" t="s">
        <v>57</v>
      </c>
      <c r="B180" s="148" t="s">
        <v>58</v>
      </c>
      <c r="C180" s="149">
        <f>SUBTOTAL(9,C181:C182)</f>
        <v>0</v>
      </c>
      <c r="D180" s="149">
        <f>SUBTOTAL(9,D181:D182)</f>
        <v>4511.34</v>
      </c>
      <c r="E180" s="149">
        <f>SUBTOTAL(9,E181:E182)</f>
        <v>4511.34</v>
      </c>
      <c r="F180" s="176">
        <v>0</v>
      </c>
      <c r="G180" s="177">
        <f t="shared" si="23"/>
        <v>1</v>
      </c>
    </row>
    <row r="181" spans="1:7" x14ac:dyDescent="0.25">
      <c r="A181" s="156" t="s">
        <v>142</v>
      </c>
      <c r="B181" s="150" t="s">
        <v>143</v>
      </c>
      <c r="C181" s="151">
        <f>SUBTOTAL(9,C182:C182)</f>
        <v>0</v>
      </c>
      <c r="D181" s="151">
        <f>SUBTOTAL(9,D182:D182)</f>
        <v>4511.34</v>
      </c>
      <c r="E181" s="151">
        <f>SUBTOTAL(9,E182:E182)</f>
        <v>4511.34</v>
      </c>
      <c r="F181" s="163">
        <v>0</v>
      </c>
      <c r="G181" s="167">
        <f t="shared" si="23"/>
        <v>1</v>
      </c>
    </row>
    <row r="182" spans="1:7" ht="15.75" thickBot="1" x14ac:dyDescent="0.3">
      <c r="A182" s="98" t="s">
        <v>165</v>
      </c>
      <c r="B182" s="109" t="s">
        <v>166</v>
      </c>
      <c r="C182" s="100">
        <v>0</v>
      </c>
      <c r="D182" s="100">
        <v>4511.34</v>
      </c>
      <c r="E182" s="100">
        <v>4511.34</v>
      </c>
      <c r="F182" s="170">
        <v>0</v>
      </c>
      <c r="G182" s="171">
        <f t="shared" si="23"/>
        <v>1</v>
      </c>
    </row>
    <row r="183" spans="1:7" ht="16.5" thickBot="1" x14ac:dyDescent="0.3">
      <c r="A183" s="268" t="s">
        <v>270</v>
      </c>
      <c r="B183" s="275" t="s">
        <v>106</v>
      </c>
      <c r="C183" s="270">
        <f>SUBTOTAL(9,C184:C189)</f>
        <v>563.48</v>
      </c>
      <c r="D183" s="270">
        <f>SUBTOTAL(9,D184:D189)</f>
        <v>500</v>
      </c>
      <c r="E183" s="270">
        <f>SUBTOTAL(9,E184:E189)</f>
        <v>380</v>
      </c>
      <c r="F183" s="271">
        <v>0</v>
      </c>
      <c r="G183" s="272">
        <f t="shared" si="23"/>
        <v>0.76</v>
      </c>
    </row>
    <row r="184" spans="1:7" ht="15.75" x14ac:dyDescent="0.25">
      <c r="A184" s="157" t="s">
        <v>63</v>
      </c>
      <c r="B184" s="158" t="s">
        <v>167</v>
      </c>
      <c r="C184" s="159">
        <f>SUBTOTAL(9,C185:C189)</f>
        <v>563.48</v>
      </c>
      <c r="D184" s="159">
        <f>SUBTOTAL(9,D185:D189)</f>
        <v>500</v>
      </c>
      <c r="E184" s="159">
        <f>SUBTOTAL(9,E185:E189)</f>
        <v>380</v>
      </c>
      <c r="F184" s="168">
        <v>0</v>
      </c>
      <c r="G184" s="169">
        <f>E184/D184</f>
        <v>0.76</v>
      </c>
    </row>
    <row r="185" spans="1:7" x14ac:dyDescent="0.25">
      <c r="A185" s="153" t="s">
        <v>270</v>
      </c>
      <c r="B185" s="144" t="s">
        <v>106</v>
      </c>
      <c r="C185" s="145">
        <f>SUBTOTAL(9,C186:C189)</f>
        <v>563.48</v>
      </c>
      <c r="D185" s="145">
        <f>SUBTOTAL(9,D186:D189)</f>
        <v>500</v>
      </c>
      <c r="E185" s="145">
        <f>SUBTOTAL(9,E186:E189)</f>
        <v>380</v>
      </c>
      <c r="F185" s="161">
        <v>0</v>
      </c>
      <c r="G185" s="165">
        <f t="shared" ref="G185:G200" si="26">E185/D185</f>
        <v>0.76</v>
      </c>
    </row>
    <row r="186" spans="1:7" x14ac:dyDescent="0.25">
      <c r="A186" s="154" t="s">
        <v>63</v>
      </c>
      <c r="B186" s="146" t="s">
        <v>64</v>
      </c>
      <c r="C186" s="147">
        <f>SUBTOTAL(9,C187:C189)</f>
        <v>563.48</v>
      </c>
      <c r="D186" s="147">
        <f>SUBTOTAL(9,D187:D189)</f>
        <v>500</v>
      </c>
      <c r="E186" s="147">
        <f>SUBTOTAL(9,E187:E189)</f>
        <v>380</v>
      </c>
      <c r="F186" s="174">
        <v>0</v>
      </c>
      <c r="G186" s="175">
        <f t="shared" si="26"/>
        <v>0.76</v>
      </c>
    </row>
    <row r="187" spans="1:7" x14ac:dyDescent="0.25">
      <c r="A187" s="155" t="s">
        <v>65</v>
      </c>
      <c r="B187" s="148" t="s">
        <v>66</v>
      </c>
      <c r="C187" s="149">
        <f>SUBTOTAL(9,C188:C189)</f>
        <v>563.48</v>
      </c>
      <c r="D187" s="149">
        <f>SUBTOTAL(9,D188:D189)</f>
        <v>500</v>
      </c>
      <c r="E187" s="149">
        <f>SUBTOTAL(9,E188:E189)</f>
        <v>380</v>
      </c>
      <c r="F187" s="176">
        <v>0</v>
      </c>
      <c r="G187" s="177">
        <f t="shared" si="26"/>
        <v>0.76</v>
      </c>
    </row>
    <row r="188" spans="1:7" x14ac:dyDescent="0.25">
      <c r="A188" s="156" t="s">
        <v>206</v>
      </c>
      <c r="B188" s="150" t="s">
        <v>207</v>
      </c>
      <c r="C188" s="151">
        <f>SUBTOTAL(9,C189:C189)</f>
        <v>563.48</v>
      </c>
      <c r="D188" s="151">
        <f>SUBTOTAL(9,D189:D189)</f>
        <v>500</v>
      </c>
      <c r="E188" s="151">
        <f>SUBTOTAL(9,E189:E189)</f>
        <v>380</v>
      </c>
      <c r="F188" s="163">
        <v>0</v>
      </c>
      <c r="G188" s="167">
        <f t="shared" si="26"/>
        <v>0.76</v>
      </c>
    </row>
    <row r="189" spans="1:7" ht="15.75" thickBot="1" x14ac:dyDescent="0.3">
      <c r="A189" s="98" t="s">
        <v>208</v>
      </c>
      <c r="B189" s="109" t="s">
        <v>209</v>
      </c>
      <c r="C189" s="100">
        <v>563.48</v>
      </c>
      <c r="D189" s="100">
        <v>500</v>
      </c>
      <c r="E189" s="100">
        <v>380</v>
      </c>
      <c r="F189" s="170">
        <v>0</v>
      </c>
      <c r="G189" s="171">
        <f t="shared" si="26"/>
        <v>0.76</v>
      </c>
    </row>
    <row r="190" spans="1:7" ht="16.5" thickBot="1" x14ac:dyDescent="0.3">
      <c r="A190" s="268" t="s">
        <v>267</v>
      </c>
      <c r="B190" s="275" t="s">
        <v>109</v>
      </c>
      <c r="C190" s="270">
        <f>SUBTOTAL(9,C191:C196)</f>
        <v>0</v>
      </c>
      <c r="D190" s="270">
        <f>SUBTOTAL(9,D191:D196)</f>
        <v>550</v>
      </c>
      <c r="E190" s="270">
        <f>SUBTOTAL(9,E191:E196)</f>
        <v>550</v>
      </c>
      <c r="F190" s="271">
        <v>0</v>
      </c>
      <c r="G190" s="272">
        <f t="shared" si="26"/>
        <v>1</v>
      </c>
    </row>
    <row r="191" spans="1:7" ht="15.75" x14ac:dyDescent="0.25">
      <c r="A191" s="157" t="s">
        <v>126</v>
      </c>
      <c r="B191" s="158" t="s">
        <v>127</v>
      </c>
      <c r="C191" s="159">
        <f>SUBTOTAL(9,C192:C196)</f>
        <v>0</v>
      </c>
      <c r="D191" s="159">
        <f>SUBTOTAL(9,D192:D196)</f>
        <v>550</v>
      </c>
      <c r="E191" s="159">
        <f>SUBTOTAL(9,E192:E196)</f>
        <v>550</v>
      </c>
      <c r="F191" s="168">
        <v>0</v>
      </c>
      <c r="G191" s="169">
        <f t="shared" si="26"/>
        <v>1</v>
      </c>
    </row>
    <row r="192" spans="1:7" x14ac:dyDescent="0.25">
      <c r="A192" s="153" t="s">
        <v>267</v>
      </c>
      <c r="B192" s="144" t="s">
        <v>109</v>
      </c>
      <c r="C192" s="145">
        <f>SUBTOTAL(9,C193:C196)</f>
        <v>0</v>
      </c>
      <c r="D192" s="145">
        <f>SUBTOTAL(9,D193:D196)</f>
        <v>550</v>
      </c>
      <c r="E192" s="145">
        <f>SUBTOTAL(9,E193:E196)</f>
        <v>550</v>
      </c>
      <c r="F192" s="161">
        <v>0</v>
      </c>
      <c r="G192" s="165">
        <f t="shared" si="26"/>
        <v>1</v>
      </c>
    </row>
    <row r="193" spans="1:7" x14ac:dyDescent="0.25">
      <c r="A193" s="154" t="s">
        <v>53</v>
      </c>
      <c r="B193" s="146" t="s">
        <v>54</v>
      </c>
      <c r="C193" s="147">
        <f>SUBTOTAL(9,C194:C196)</f>
        <v>0</v>
      </c>
      <c r="D193" s="147">
        <f>SUBTOTAL(9,D194:D196)</f>
        <v>550</v>
      </c>
      <c r="E193" s="147">
        <f>SUBTOTAL(9,E194:E196)</f>
        <v>550</v>
      </c>
      <c r="F193" s="174">
        <v>0</v>
      </c>
      <c r="G193" s="175">
        <f t="shared" si="26"/>
        <v>1</v>
      </c>
    </row>
    <row r="194" spans="1:7" x14ac:dyDescent="0.25">
      <c r="A194" s="155" t="s">
        <v>57</v>
      </c>
      <c r="B194" s="148" t="s">
        <v>58</v>
      </c>
      <c r="C194" s="149">
        <f>SUBTOTAL(9,C195:C196)</f>
        <v>0</v>
      </c>
      <c r="D194" s="149">
        <f>SUBTOTAL(9,D195:D196)</f>
        <v>550</v>
      </c>
      <c r="E194" s="149">
        <f>SUBTOTAL(9,E195:E196)</f>
        <v>550</v>
      </c>
      <c r="F194" s="176">
        <v>0</v>
      </c>
      <c r="G194" s="177">
        <f t="shared" si="26"/>
        <v>1</v>
      </c>
    </row>
    <row r="195" spans="1:7" x14ac:dyDescent="0.25">
      <c r="A195" s="156" t="s">
        <v>157</v>
      </c>
      <c r="B195" s="150" t="s">
        <v>158</v>
      </c>
      <c r="C195" s="151">
        <f>SUBTOTAL(9,C196:C196)</f>
        <v>0</v>
      </c>
      <c r="D195" s="151">
        <f>SUBTOTAL(9,D196:D196)</f>
        <v>550</v>
      </c>
      <c r="E195" s="151">
        <f>SUBTOTAL(9,E196:E196)</f>
        <v>550</v>
      </c>
      <c r="F195" s="163">
        <v>0</v>
      </c>
      <c r="G195" s="167">
        <f t="shared" si="26"/>
        <v>1</v>
      </c>
    </row>
    <row r="196" spans="1:7" ht="15.75" thickBot="1" x14ac:dyDescent="0.3">
      <c r="A196" s="98" t="s">
        <v>159</v>
      </c>
      <c r="B196" s="109" t="s">
        <v>160</v>
      </c>
      <c r="C196" s="100">
        <v>0</v>
      </c>
      <c r="D196" s="100">
        <v>550</v>
      </c>
      <c r="E196" s="100">
        <v>550</v>
      </c>
      <c r="F196" s="170">
        <v>0</v>
      </c>
      <c r="G196" s="171">
        <f t="shared" si="26"/>
        <v>1</v>
      </c>
    </row>
    <row r="197" spans="1:7" ht="16.5" thickBot="1" x14ac:dyDescent="0.3">
      <c r="A197" s="268" t="s">
        <v>265</v>
      </c>
      <c r="B197" s="275" t="s">
        <v>114</v>
      </c>
      <c r="C197" s="270">
        <f>SUBTOTAL(9,C198:C203)</f>
        <v>119.6</v>
      </c>
      <c r="D197" s="270">
        <f>SUBTOTAL(9,D198:D203)</f>
        <v>214.4</v>
      </c>
      <c r="E197" s="270">
        <f>SUBTOTAL(9,E198:E203)</f>
        <v>214.4</v>
      </c>
      <c r="F197" s="271">
        <f t="shared" ref="F197:F200" si="27">E197/C197</f>
        <v>1.7926421404682276</v>
      </c>
      <c r="G197" s="272">
        <f t="shared" si="26"/>
        <v>1</v>
      </c>
    </row>
    <row r="198" spans="1:7" ht="15.75" x14ac:dyDescent="0.25">
      <c r="A198" s="157" t="s">
        <v>126</v>
      </c>
      <c r="B198" s="158" t="s">
        <v>127</v>
      </c>
      <c r="C198" s="159">
        <f>SUBTOTAL(9,C199:C203)</f>
        <v>119.6</v>
      </c>
      <c r="D198" s="159">
        <f>SUBTOTAL(9,D199:D203)</f>
        <v>214.4</v>
      </c>
      <c r="E198" s="159">
        <f>SUBTOTAL(9,E199:E203)</f>
        <v>214.4</v>
      </c>
      <c r="F198" s="168">
        <f t="shared" si="27"/>
        <v>1.7926421404682276</v>
      </c>
      <c r="G198" s="169">
        <f t="shared" si="26"/>
        <v>1</v>
      </c>
    </row>
    <row r="199" spans="1:7" ht="13.9" customHeight="1" x14ac:dyDescent="0.25">
      <c r="A199" s="153" t="s">
        <v>265</v>
      </c>
      <c r="B199" s="144" t="s">
        <v>114</v>
      </c>
      <c r="C199" s="145">
        <f>SUBTOTAL(9,C200:C203)</f>
        <v>119.6</v>
      </c>
      <c r="D199" s="145">
        <f>SUBTOTAL(9,D200:D203)</f>
        <v>214.4</v>
      </c>
      <c r="E199" s="145">
        <f>SUBTOTAL(9,E200:E203)</f>
        <v>214.4</v>
      </c>
      <c r="F199" s="161">
        <f t="shared" si="27"/>
        <v>1.7926421404682276</v>
      </c>
      <c r="G199" s="165">
        <f t="shared" si="26"/>
        <v>1</v>
      </c>
    </row>
    <row r="200" spans="1:7" x14ac:dyDescent="0.25">
      <c r="A200" s="154" t="s">
        <v>53</v>
      </c>
      <c r="B200" s="146" t="s">
        <v>54</v>
      </c>
      <c r="C200" s="147">
        <f>SUBTOTAL(9,C201:C203)</f>
        <v>119.6</v>
      </c>
      <c r="D200" s="147">
        <f>SUBTOTAL(9,D201:D203)</f>
        <v>214.4</v>
      </c>
      <c r="E200" s="147">
        <f>SUBTOTAL(9,E201:E203)</f>
        <v>214.4</v>
      </c>
      <c r="F200" s="174">
        <f t="shared" si="27"/>
        <v>1.7926421404682276</v>
      </c>
      <c r="G200" s="175">
        <f t="shared" si="26"/>
        <v>1</v>
      </c>
    </row>
    <row r="201" spans="1:7" x14ac:dyDescent="0.25">
      <c r="A201" s="155" t="s">
        <v>61</v>
      </c>
      <c r="B201" s="148" t="s">
        <v>62</v>
      </c>
      <c r="C201" s="149">
        <f>SUBTOTAL(9,C202:C203)</f>
        <v>119.6</v>
      </c>
      <c r="D201" s="149">
        <f>SUBTOTAL(9,D202:D203)</f>
        <v>214.4</v>
      </c>
      <c r="E201" s="149">
        <f>SUBTOTAL(9,E202:E203)</f>
        <v>214.4</v>
      </c>
      <c r="F201" s="176">
        <f>E201/C201</f>
        <v>1.7926421404682276</v>
      </c>
      <c r="G201" s="177">
        <f>E201/D201</f>
        <v>1</v>
      </c>
    </row>
    <row r="202" spans="1:7" ht="13.9" customHeight="1" x14ac:dyDescent="0.25">
      <c r="A202" s="156" t="s">
        <v>229</v>
      </c>
      <c r="B202" s="150" t="s">
        <v>230</v>
      </c>
      <c r="C202" s="151">
        <f>SUBTOTAL(9,C203:C203)</f>
        <v>119.6</v>
      </c>
      <c r="D202" s="151">
        <f>SUBTOTAL(9,D203:D203)</f>
        <v>214.4</v>
      </c>
      <c r="E202" s="151">
        <f>SUBTOTAL(9,E203:E203)</f>
        <v>214.4</v>
      </c>
      <c r="F202" s="163">
        <f t="shared" ref="F202:F214" si="28">E202/C202</f>
        <v>1.7926421404682276</v>
      </c>
      <c r="G202" s="167">
        <f t="shared" ref="G202:G216" si="29">E202/D202</f>
        <v>1</v>
      </c>
    </row>
    <row r="203" spans="1:7" ht="15.75" thickBot="1" x14ac:dyDescent="0.3">
      <c r="A203" s="98" t="s">
        <v>231</v>
      </c>
      <c r="B203" s="109" t="s">
        <v>232</v>
      </c>
      <c r="C203" s="100">
        <v>119.6</v>
      </c>
      <c r="D203" s="100">
        <v>214.4</v>
      </c>
      <c r="E203" s="100">
        <v>214.4</v>
      </c>
      <c r="F203" s="170">
        <f t="shared" si="28"/>
        <v>1.7926421404682276</v>
      </c>
      <c r="G203" s="171">
        <f t="shared" si="29"/>
        <v>1</v>
      </c>
    </row>
    <row r="204" spans="1:7" ht="16.5" thickBot="1" x14ac:dyDescent="0.3">
      <c r="A204" s="268" t="s">
        <v>266</v>
      </c>
      <c r="B204" s="275" t="s">
        <v>115</v>
      </c>
      <c r="C204" s="270">
        <f>SUBTOTAL(9,C205:C221)</f>
        <v>1290.7900000000002</v>
      </c>
      <c r="D204" s="270">
        <f>SUBTOTAL(9,D205:D221)</f>
        <v>1953.94</v>
      </c>
      <c r="E204" s="270">
        <f>SUBTOTAL(9,E205:E221)</f>
        <v>1953.94</v>
      </c>
      <c r="F204" s="271">
        <f t="shared" si="28"/>
        <v>1.5137551421997379</v>
      </c>
      <c r="G204" s="272">
        <f t="shared" si="29"/>
        <v>1</v>
      </c>
    </row>
    <row r="205" spans="1:7" ht="15.75" x14ac:dyDescent="0.25">
      <c r="A205" s="157" t="s">
        <v>16</v>
      </c>
      <c r="B205" s="158" t="s">
        <v>214</v>
      </c>
      <c r="C205" s="159">
        <f>SUBTOTAL(9,C206:C214)</f>
        <v>1255.3400000000001</v>
      </c>
      <c r="D205" s="159">
        <f>SUBTOTAL(9,D206:D214)</f>
        <v>1909.42</v>
      </c>
      <c r="E205" s="159">
        <f>SUBTOTAL(9,E206:E214)</f>
        <v>1909.42</v>
      </c>
      <c r="F205" s="168">
        <f t="shared" si="28"/>
        <v>1.5210381251294469</v>
      </c>
      <c r="G205" s="169">
        <f t="shared" si="29"/>
        <v>1</v>
      </c>
    </row>
    <row r="206" spans="1:7" x14ac:dyDescent="0.25">
      <c r="A206" s="153" t="s">
        <v>266</v>
      </c>
      <c r="B206" s="144" t="s">
        <v>115</v>
      </c>
      <c r="C206" s="145">
        <f>SUBTOTAL(9,C207:C214)</f>
        <v>1255.3400000000001</v>
      </c>
      <c r="D206" s="145">
        <f>SUBTOTAL(9,D207:D214)</f>
        <v>1909.42</v>
      </c>
      <c r="E206" s="145">
        <f>SUBTOTAL(9,E207:E214)</f>
        <v>1909.42</v>
      </c>
      <c r="F206" s="161">
        <f t="shared" si="28"/>
        <v>1.5210381251294469</v>
      </c>
      <c r="G206" s="165">
        <f t="shared" si="29"/>
        <v>1</v>
      </c>
    </row>
    <row r="207" spans="1:7" x14ac:dyDescent="0.25">
      <c r="A207" s="154" t="s">
        <v>53</v>
      </c>
      <c r="B207" s="146" t="s">
        <v>54</v>
      </c>
      <c r="C207" s="147">
        <f>SUBTOTAL(9,C208:C214)</f>
        <v>1255.3400000000001</v>
      </c>
      <c r="D207" s="147">
        <f>SUBTOTAL(9,D208:D214)</f>
        <v>1909.42</v>
      </c>
      <c r="E207" s="147">
        <f>SUBTOTAL(9,E208:E214)</f>
        <v>1909.42</v>
      </c>
      <c r="F207" s="174">
        <f t="shared" si="28"/>
        <v>1.5210381251294469</v>
      </c>
      <c r="G207" s="175">
        <f t="shared" si="29"/>
        <v>1</v>
      </c>
    </row>
    <row r="208" spans="1:7" x14ac:dyDescent="0.25">
      <c r="A208" s="155" t="s">
        <v>55</v>
      </c>
      <c r="B208" s="148" t="s">
        <v>56</v>
      </c>
      <c r="C208" s="149">
        <f>SUBTOTAL(9,C209:C214)</f>
        <v>1255.3400000000001</v>
      </c>
      <c r="D208" s="149">
        <f>SUBTOTAL(9,D209:D214)</f>
        <v>1909.42</v>
      </c>
      <c r="E208" s="149">
        <f>SUBTOTAL(9,E209:E214)</f>
        <v>1909.42</v>
      </c>
      <c r="F208" s="176">
        <f t="shared" si="28"/>
        <v>1.5210381251294469</v>
      </c>
      <c r="G208" s="177">
        <f t="shared" si="29"/>
        <v>1</v>
      </c>
    </row>
    <row r="209" spans="1:7" x14ac:dyDescent="0.25">
      <c r="A209" s="156" t="s">
        <v>97</v>
      </c>
      <c r="B209" s="150" t="s">
        <v>218</v>
      </c>
      <c r="C209" s="151">
        <f>SUBTOTAL(9,C210:C210)</f>
        <v>1034.6300000000001</v>
      </c>
      <c r="D209" s="151">
        <f>SUBTOTAL(9,D210:D210)</f>
        <v>1590.91</v>
      </c>
      <c r="E209" s="151">
        <f>SUBTOTAL(9,E210:E210)</f>
        <v>1590.91</v>
      </c>
      <c r="F209" s="163">
        <f t="shared" si="28"/>
        <v>1.5376608062785728</v>
      </c>
      <c r="G209" s="167">
        <f t="shared" si="29"/>
        <v>1</v>
      </c>
    </row>
    <row r="210" spans="1:7" x14ac:dyDescent="0.25">
      <c r="A210" s="61" t="s">
        <v>219</v>
      </c>
      <c r="B210" s="68" t="s">
        <v>220</v>
      </c>
      <c r="C210" s="59">
        <v>1034.6300000000001</v>
      </c>
      <c r="D210" s="59">
        <v>1590.91</v>
      </c>
      <c r="E210" s="59">
        <v>1590.91</v>
      </c>
      <c r="F210" s="163">
        <f t="shared" si="28"/>
        <v>1.5376608062785728</v>
      </c>
      <c r="G210" s="167">
        <f t="shared" si="29"/>
        <v>1</v>
      </c>
    </row>
    <row r="211" spans="1:7" x14ac:dyDescent="0.25">
      <c r="A211" s="156" t="s">
        <v>215</v>
      </c>
      <c r="B211" s="150" t="s">
        <v>216</v>
      </c>
      <c r="C211" s="151">
        <f>SUBTOTAL(9,C212:C212)</f>
        <v>50</v>
      </c>
      <c r="D211" s="151">
        <f>SUBTOTAL(9,D212:D212)</f>
        <v>56</v>
      </c>
      <c r="E211" s="151">
        <f>SUBTOTAL(9,E212:E212)</f>
        <v>56</v>
      </c>
      <c r="F211" s="163">
        <v>0</v>
      </c>
      <c r="G211" s="167">
        <f t="shared" si="29"/>
        <v>1</v>
      </c>
    </row>
    <row r="212" spans="1:7" x14ac:dyDescent="0.25">
      <c r="A212" s="61" t="s">
        <v>217</v>
      </c>
      <c r="B212" s="68" t="s">
        <v>216</v>
      </c>
      <c r="C212" s="59">
        <v>50</v>
      </c>
      <c r="D212" s="59">
        <v>56</v>
      </c>
      <c r="E212" s="59">
        <v>56</v>
      </c>
      <c r="F212" s="163">
        <v>0</v>
      </c>
      <c r="G212" s="167">
        <f t="shared" si="29"/>
        <v>1</v>
      </c>
    </row>
    <row r="213" spans="1:7" x14ac:dyDescent="0.25">
      <c r="A213" s="156" t="s">
        <v>225</v>
      </c>
      <c r="B213" s="150" t="s">
        <v>226</v>
      </c>
      <c r="C213" s="151">
        <f>SUBTOTAL(9,C214:C214)</f>
        <v>170.71</v>
      </c>
      <c r="D213" s="151">
        <f>SUBTOTAL(9,D214:D214)</f>
        <v>262.51</v>
      </c>
      <c r="E213" s="151">
        <f>SUBTOTAL(9,E214:E214)</f>
        <v>262.51</v>
      </c>
      <c r="F213" s="163">
        <f t="shared" si="28"/>
        <v>1.5377540858766328</v>
      </c>
      <c r="G213" s="167">
        <f t="shared" si="29"/>
        <v>1</v>
      </c>
    </row>
    <row r="214" spans="1:7" x14ac:dyDescent="0.25">
      <c r="A214" s="61" t="s">
        <v>227</v>
      </c>
      <c r="B214" s="68" t="s">
        <v>228</v>
      </c>
      <c r="C214" s="59">
        <v>170.71</v>
      </c>
      <c r="D214" s="59">
        <v>262.51</v>
      </c>
      <c r="E214" s="59">
        <v>262.51</v>
      </c>
      <c r="F214" s="163">
        <f t="shared" si="28"/>
        <v>1.5377540858766328</v>
      </c>
      <c r="G214" s="167">
        <f t="shared" si="29"/>
        <v>1</v>
      </c>
    </row>
    <row r="215" spans="1:7" ht="15.75" x14ac:dyDescent="0.25">
      <c r="A215" s="152" t="s">
        <v>126</v>
      </c>
      <c r="B215" s="142" t="s">
        <v>127</v>
      </c>
      <c r="C215" s="143">
        <f>SUBTOTAL(9,C216:C221)</f>
        <v>35.450000000000003</v>
      </c>
      <c r="D215" s="143">
        <f>SUBTOTAL(9,D216:D221)</f>
        <v>44.52</v>
      </c>
      <c r="E215" s="143">
        <f>SUBTOTAL(9,E216:E221)</f>
        <v>44.52</v>
      </c>
      <c r="F215" s="160">
        <v>0</v>
      </c>
      <c r="G215" s="164">
        <f t="shared" si="29"/>
        <v>1</v>
      </c>
    </row>
    <row r="216" spans="1:7" x14ac:dyDescent="0.25">
      <c r="A216" s="153" t="s">
        <v>266</v>
      </c>
      <c r="B216" s="144" t="s">
        <v>115</v>
      </c>
      <c r="C216" s="145">
        <f>SUBTOTAL(9,C217:C221)</f>
        <v>35.450000000000003</v>
      </c>
      <c r="D216" s="145">
        <f>SUBTOTAL(9,D217:D221)</f>
        <v>44.52</v>
      </c>
      <c r="E216" s="145">
        <f>SUBTOTAL(9,E217:E221)</f>
        <v>44.52</v>
      </c>
      <c r="F216" s="161">
        <v>0</v>
      </c>
      <c r="G216" s="165">
        <f t="shared" si="29"/>
        <v>1</v>
      </c>
    </row>
    <row r="217" spans="1:7" x14ac:dyDescent="0.25">
      <c r="A217" s="154" t="s">
        <v>53</v>
      </c>
      <c r="B217" s="146" t="s">
        <v>54</v>
      </c>
      <c r="C217" s="147">
        <f>SUBTOTAL(9,C218:C221)</f>
        <v>35.450000000000003</v>
      </c>
      <c r="D217" s="147">
        <f>SUBTOTAL(9,D218:D221)</f>
        <v>44.52</v>
      </c>
      <c r="E217" s="147">
        <f>SUBTOTAL(9,E218:E221)</f>
        <v>44.52</v>
      </c>
      <c r="F217" s="174">
        <v>0</v>
      </c>
      <c r="G217" s="175">
        <f>E217/D217</f>
        <v>1</v>
      </c>
    </row>
    <row r="218" spans="1:7" ht="13.9" customHeight="1" x14ac:dyDescent="0.25">
      <c r="A218" s="155" t="s">
        <v>57</v>
      </c>
      <c r="B218" s="148" t="s">
        <v>58</v>
      </c>
      <c r="C218" s="149">
        <f>SUBTOTAL(9,C219:C221)</f>
        <v>35.450000000000003</v>
      </c>
      <c r="D218" s="149">
        <f>SUBTOTAL(9,D219:D221)</f>
        <v>44.52</v>
      </c>
      <c r="E218" s="149">
        <f>SUBTOTAL(9,E219:E221)</f>
        <v>44.52</v>
      </c>
      <c r="F218" s="176">
        <v>0</v>
      </c>
      <c r="G218" s="177">
        <f t="shared" ref="G218:G233" si="30">E218/D218</f>
        <v>1</v>
      </c>
    </row>
    <row r="219" spans="1:7" x14ac:dyDescent="0.25">
      <c r="A219" s="156" t="s">
        <v>128</v>
      </c>
      <c r="B219" s="150" t="s">
        <v>129</v>
      </c>
      <c r="C219" s="151">
        <f>SUBTOTAL(9,C220:C221)</f>
        <v>35.450000000000003</v>
      </c>
      <c r="D219" s="151">
        <f>SUBTOTAL(9,D220:D221)</f>
        <v>44.52</v>
      </c>
      <c r="E219" s="151">
        <f>SUBTOTAL(9,E220:E221)</f>
        <v>44.52</v>
      </c>
      <c r="F219" s="163">
        <v>0</v>
      </c>
      <c r="G219" s="167">
        <f t="shared" si="30"/>
        <v>1</v>
      </c>
    </row>
    <row r="220" spans="1:7" x14ac:dyDescent="0.25">
      <c r="A220" s="61" t="s">
        <v>130</v>
      </c>
      <c r="B220" s="68" t="s">
        <v>131</v>
      </c>
      <c r="C220" s="59">
        <v>0</v>
      </c>
      <c r="D220" s="59">
        <v>4.2</v>
      </c>
      <c r="E220" s="59">
        <v>4.2</v>
      </c>
      <c r="F220" s="163">
        <v>0</v>
      </c>
      <c r="G220" s="167">
        <f t="shared" si="30"/>
        <v>1</v>
      </c>
    </row>
    <row r="221" spans="1:7" ht="15.75" thickBot="1" x14ac:dyDescent="0.3">
      <c r="A221" s="98" t="s">
        <v>132</v>
      </c>
      <c r="B221" s="109" t="s">
        <v>133</v>
      </c>
      <c r="C221" s="100">
        <v>35.450000000000003</v>
      </c>
      <c r="D221" s="100">
        <v>40.32</v>
      </c>
      <c r="E221" s="100">
        <v>40.32</v>
      </c>
      <c r="F221" s="170">
        <v>0</v>
      </c>
      <c r="G221" s="171">
        <f t="shared" si="30"/>
        <v>1</v>
      </c>
    </row>
    <row r="222" spans="1:7" ht="16.5" thickBot="1" x14ac:dyDescent="0.3">
      <c r="A222" s="268" t="s">
        <v>268</v>
      </c>
      <c r="B222" s="275" t="s">
        <v>116</v>
      </c>
      <c r="C222" s="270">
        <f>SUBTOTAL(9,C223:C239)</f>
        <v>2275.5300000000002</v>
      </c>
      <c r="D222" s="270">
        <f>SUBTOTAL(9,D223:D239)</f>
        <v>1800.4</v>
      </c>
      <c r="E222" s="270">
        <f>SUBTOTAL(9,E223:E239)</f>
        <v>1800.4</v>
      </c>
      <c r="F222" s="271">
        <f t="shared" ref="F222:F232" si="31">E222/C222</f>
        <v>0.79120029180015206</v>
      </c>
      <c r="G222" s="272">
        <f t="shared" si="30"/>
        <v>1</v>
      </c>
    </row>
    <row r="223" spans="1:7" ht="15.75" x14ac:dyDescent="0.25">
      <c r="A223" s="157" t="s">
        <v>16</v>
      </c>
      <c r="B223" s="158" t="s">
        <v>214</v>
      </c>
      <c r="C223" s="159">
        <f>SUBTOTAL(9,C224:C232)</f>
        <v>2208.9</v>
      </c>
      <c r="D223" s="159">
        <f>SUBTOTAL(9,D224:D232)</f>
        <v>1759.38</v>
      </c>
      <c r="E223" s="159">
        <f>SUBTOTAL(9,E224:E232)</f>
        <v>1759.38</v>
      </c>
      <c r="F223" s="168">
        <f t="shared" si="31"/>
        <v>0.79649599348091815</v>
      </c>
      <c r="G223" s="169">
        <f t="shared" si="30"/>
        <v>1</v>
      </c>
    </row>
    <row r="224" spans="1:7" x14ac:dyDescent="0.25">
      <c r="A224" s="153" t="s">
        <v>268</v>
      </c>
      <c r="B224" s="144" t="s">
        <v>116</v>
      </c>
      <c r="C224" s="145">
        <f>SUBTOTAL(9,C225:C232)</f>
        <v>2208.9</v>
      </c>
      <c r="D224" s="145">
        <f>SUBTOTAL(9,D225:D232)</f>
        <v>1759.38</v>
      </c>
      <c r="E224" s="145">
        <f>SUBTOTAL(9,E225:E232)</f>
        <v>1759.38</v>
      </c>
      <c r="F224" s="161">
        <f t="shared" si="31"/>
        <v>0.79649599348091815</v>
      </c>
      <c r="G224" s="165">
        <f t="shared" si="30"/>
        <v>1</v>
      </c>
    </row>
    <row r="225" spans="1:7" x14ac:dyDescent="0.25">
      <c r="A225" s="154" t="s">
        <v>53</v>
      </c>
      <c r="B225" s="146" t="s">
        <v>54</v>
      </c>
      <c r="C225" s="147">
        <f>SUBTOTAL(9,C226:C232)</f>
        <v>2208.9</v>
      </c>
      <c r="D225" s="147">
        <f>SUBTOTAL(9,D226:D232)</f>
        <v>1759.38</v>
      </c>
      <c r="E225" s="147">
        <f>SUBTOTAL(9,E226:E232)</f>
        <v>1759.38</v>
      </c>
      <c r="F225" s="174">
        <f t="shared" si="31"/>
        <v>0.79649599348091815</v>
      </c>
      <c r="G225" s="175">
        <f t="shared" si="30"/>
        <v>1</v>
      </c>
    </row>
    <row r="226" spans="1:7" x14ac:dyDescent="0.25">
      <c r="A226" s="155" t="s">
        <v>55</v>
      </c>
      <c r="B226" s="148" t="s">
        <v>56</v>
      </c>
      <c r="C226" s="149">
        <f>SUBTOTAL(9,C227:C232)</f>
        <v>2208.9</v>
      </c>
      <c r="D226" s="149">
        <f>SUBTOTAL(9,D227:D232)</f>
        <v>1759.38</v>
      </c>
      <c r="E226" s="149">
        <f>SUBTOTAL(9,E227:E232)</f>
        <v>1759.38</v>
      </c>
      <c r="F226" s="176">
        <f t="shared" si="31"/>
        <v>0.79649599348091815</v>
      </c>
      <c r="G226" s="177">
        <f t="shared" si="30"/>
        <v>1</v>
      </c>
    </row>
    <row r="227" spans="1:7" x14ac:dyDescent="0.25">
      <c r="A227" s="156" t="s">
        <v>97</v>
      </c>
      <c r="B227" s="150" t="s">
        <v>218</v>
      </c>
      <c r="C227" s="151">
        <f>SUBTOTAL(9,C228:C228)</f>
        <v>1382.75</v>
      </c>
      <c r="D227" s="151">
        <f>SUBTOTAL(9,D228:D228)</f>
        <v>1465.91</v>
      </c>
      <c r="E227" s="151">
        <f>SUBTOTAL(9,E228:E228)</f>
        <v>1465.91</v>
      </c>
      <c r="F227" s="163">
        <f t="shared" si="31"/>
        <v>1.0601410233230881</v>
      </c>
      <c r="G227" s="167">
        <f t="shared" si="30"/>
        <v>1</v>
      </c>
    </row>
    <row r="228" spans="1:7" x14ac:dyDescent="0.25">
      <c r="A228" s="61" t="s">
        <v>219</v>
      </c>
      <c r="B228" s="68" t="s">
        <v>220</v>
      </c>
      <c r="C228" s="59">
        <v>1382.75</v>
      </c>
      <c r="D228" s="59">
        <v>1465.91</v>
      </c>
      <c r="E228" s="59">
        <v>1465.91</v>
      </c>
      <c r="F228" s="163">
        <f t="shared" si="31"/>
        <v>1.0601410233230881</v>
      </c>
      <c r="G228" s="167">
        <f t="shared" si="30"/>
        <v>1</v>
      </c>
    </row>
    <row r="229" spans="1:7" x14ac:dyDescent="0.25">
      <c r="A229" s="156" t="s">
        <v>215</v>
      </c>
      <c r="B229" s="150" t="s">
        <v>216</v>
      </c>
      <c r="C229" s="151">
        <f>SUBTOTAL(9,C230:C230)</f>
        <v>650</v>
      </c>
      <c r="D229" s="151">
        <f>SUBTOTAL(9,D230:D230)</f>
        <v>51.6</v>
      </c>
      <c r="E229" s="151">
        <f>SUBTOTAL(9,E230:E230)</f>
        <v>51.6</v>
      </c>
      <c r="F229" s="163">
        <f t="shared" si="31"/>
        <v>7.9384615384615387E-2</v>
      </c>
      <c r="G229" s="167">
        <f t="shared" si="30"/>
        <v>1</v>
      </c>
    </row>
    <row r="230" spans="1:7" x14ac:dyDescent="0.25">
      <c r="A230" s="61" t="s">
        <v>217</v>
      </c>
      <c r="B230" s="68" t="s">
        <v>216</v>
      </c>
      <c r="C230" s="59">
        <v>650</v>
      </c>
      <c r="D230" s="59">
        <v>51.6</v>
      </c>
      <c r="E230" s="59">
        <v>51.6</v>
      </c>
      <c r="F230" s="163">
        <f t="shared" si="31"/>
        <v>7.9384615384615387E-2</v>
      </c>
      <c r="G230" s="167">
        <f t="shared" si="30"/>
        <v>1</v>
      </c>
    </row>
    <row r="231" spans="1:7" x14ac:dyDescent="0.25">
      <c r="A231" s="156" t="s">
        <v>225</v>
      </c>
      <c r="B231" s="150" t="s">
        <v>226</v>
      </c>
      <c r="C231" s="151">
        <f>SUBTOTAL(9,C232:C232)</f>
        <v>176.15</v>
      </c>
      <c r="D231" s="151">
        <f>SUBTOTAL(9,D232:D232)</f>
        <v>241.87</v>
      </c>
      <c r="E231" s="151">
        <f>SUBTOTAL(9,E232:E232)</f>
        <v>241.87</v>
      </c>
      <c r="F231" s="163">
        <f t="shared" si="31"/>
        <v>1.37309111552654</v>
      </c>
      <c r="G231" s="167">
        <f t="shared" si="30"/>
        <v>1</v>
      </c>
    </row>
    <row r="232" spans="1:7" x14ac:dyDescent="0.25">
      <c r="A232" s="61" t="s">
        <v>227</v>
      </c>
      <c r="B232" s="68" t="s">
        <v>228</v>
      </c>
      <c r="C232" s="59">
        <v>176.15</v>
      </c>
      <c r="D232" s="59">
        <v>241.87</v>
      </c>
      <c r="E232" s="59">
        <v>241.87</v>
      </c>
      <c r="F232" s="163">
        <f t="shared" si="31"/>
        <v>1.37309111552654</v>
      </c>
      <c r="G232" s="167">
        <f t="shared" si="30"/>
        <v>1</v>
      </c>
    </row>
    <row r="233" spans="1:7" ht="15.75" x14ac:dyDescent="0.25">
      <c r="A233" s="152" t="s">
        <v>126</v>
      </c>
      <c r="B233" s="142" t="s">
        <v>127</v>
      </c>
      <c r="C233" s="143">
        <f>SUBTOTAL(9,C234:C239)</f>
        <v>66.63</v>
      </c>
      <c r="D233" s="143">
        <f>SUBTOTAL(9,D234:D239)</f>
        <v>41.019999999999996</v>
      </c>
      <c r="E233" s="143">
        <f>SUBTOTAL(9,E234:E239)</f>
        <v>41.019999999999996</v>
      </c>
      <c r="F233" s="160">
        <v>0</v>
      </c>
      <c r="G233" s="164">
        <f t="shared" si="30"/>
        <v>1</v>
      </c>
    </row>
    <row r="234" spans="1:7" x14ac:dyDescent="0.25">
      <c r="A234" s="153" t="s">
        <v>268</v>
      </c>
      <c r="B234" s="144" t="s">
        <v>116</v>
      </c>
      <c r="C234" s="145">
        <f>SUBTOTAL(9,C235:C239)</f>
        <v>66.63</v>
      </c>
      <c r="D234" s="145">
        <f>SUBTOTAL(9,D235:D239)</f>
        <v>41.019999999999996</v>
      </c>
      <c r="E234" s="145">
        <f>SUBTOTAL(9,E235:E239)</f>
        <v>41.019999999999996</v>
      </c>
      <c r="F234" s="161">
        <v>0</v>
      </c>
      <c r="G234" s="165">
        <f>E234/D234</f>
        <v>1</v>
      </c>
    </row>
    <row r="235" spans="1:7" x14ac:dyDescent="0.25">
      <c r="A235" s="154" t="s">
        <v>53</v>
      </c>
      <c r="B235" s="146" t="s">
        <v>54</v>
      </c>
      <c r="C235" s="147">
        <f>SUBTOTAL(9,C236:C239)</f>
        <v>66.63</v>
      </c>
      <c r="D235" s="147">
        <f>SUBTOTAL(9,D236:D239)</f>
        <v>41.019999999999996</v>
      </c>
      <c r="E235" s="147">
        <f>SUBTOTAL(9,E236:E239)</f>
        <v>41.019999999999996</v>
      </c>
      <c r="F235" s="174">
        <v>0</v>
      </c>
      <c r="G235" s="175">
        <f t="shared" ref="G235:G248" si="32">E235/D235</f>
        <v>1</v>
      </c>
    </row>
    <row r="236" spans="1:7" x14ac:dyDescent="0.25">
      <c r="A236" s="155" t="s">
        <v>57</v>
      </c>
      <c r="B236" s="148" t="s">
        <v>58</v>
      </c>
      <c r="C236" s="149">
        <f>SUBTOTAL(9,C237:C239)</f>
        <v>66.63</v>
      </c>
      <c r="D236" s="149">
        <f>SUBTOTAL(9,D237:D239)</f>
        <v>41.019999999999996</v>
      </c>
      <c r="E236" s="149">
        <f>SUBTOTAL(9,E237:E239)</f>
        <v>41.019999999999996</v>
      </c>
      <c r="F236" s="176">
        <v>0</v>
      </c>
      <c r="G236" s="177">
        <f t="shared" si="32"/>
        <v>1</v>
      </c>
    </row>
    <row r="237" spans="1:7" x14ac:dyDescent="0.25">
      <c r="A237" s="156" t="s">
        <v>128</v>
      </c>
      <c r="B237" s="150" t="s">
        <v>129</v>
      </c>
      <c r="C237" s="151">
        <f>SUBTOTAL(9,C238:C239)</f>
        <v>66.63</v>
      </c>
      <c r="D237" s="151">
        <f>SUBTOTAL(9,D238:D239)</f>
        <v>41.019999999999996</v>
      </c>
      <c r="E237" s="151">
        <f>SUBTOTAL(9,E238:E239)</f>
        <v>41.019999999999996</v>
      </c>
      <c r="F237" s="163">
        <v>0</v>
      </c>
      <c r="G237" s="167">
        <f t="shared" si="32"/>
        <v>1</v>
      </c>
    </row>
    <row r="238" spans="1:7" x14ac:dyDescent="0.25">
      <c r="A238" s="61" t="s">
        <v>130</v>
      </c>
      <c r="B238" s="68" t="s">
        <v>131</v>
      </c>
      <c r="C238" s="59">
        <v>0</v>
      </c>
      <c r="D238" s="59">
        <v>3.87</v>
      </c>
      <c r="E238" s="59">
        <v>3.87</v>
      </c>
      <c r="F238" s="163">
        <v>0</v>
      </c>
      <c r="G238" s="167">
        <f t="shared" si="32"/>
        <v>1</v>
      </c>
    </row>
    <row r="239" spans="1:7" ht="15.75" thickBot="1" x14ac:dyDescent="0.3">
      <c r="A239" s="98" t="s">
        <v>132</v>
      </c>
      <c r="B239" s="109" t="s">
        <v>133</v>
      </c>
      <c r="C239" s="100">
        <v>66.63</v>
      </c>
      <c r="D239" s="100">
        <v>37.15</v>
      </c>
      <c r="E239" s="100">
        <v>37.15</v>
      </c>
      <c r="F239" s="170">
        <v>0</v>
      </c>
      <c r="G239" s="171">
        <f t="shared" si="32"/>
        <v>1</v>
      </c>
    </row>
    <row r="240" spans="1:7" ht="16.5" thickBot="1" x14ac:dyDescent="0.3">
      <c r="A240" s="268" t="s">
        <v>269</v>
      </c>
      <c r="B240" s="275" t="s">
        <v>121</v>
      </c>
      <c r="C240" s="270">
        <f>SUBTOTAL(9,C241:C257)</f>
        <v>6939.3</v>
      </c>
      <c r="D240" s="270">
        <f>SUBTOTAL(9,D241:D257)</f>
        <v>10202.300000000001</v>
      </c>
      <c r="E240" s="270">
        <f>SUBTOTAL(9,E241:E257)</f>
        <v>10202.300000000001</v>
      </c>
      <c r="F240" s="271">
        <f t="shared" ref="F240:F246" si="33">E240/C240</f>
        <v>1.4702203392272997</v>
      </c>
      <c r="G240" s="272">
        <f t="shared" si="32"/>
        <v>1</v>
      </c>
    </row>
    <row r="241" spans="1:7" ht="15.75" x14ac:dyDescent="0.25">
      <c r="A241" s="157" t="s">
        <v>16</v>
      </c>
      <c r="B241" s="158" t="s">
        <v>214</v>
      </c>
      <c r="C241" s="159">
        <f>SUBTOTAL(9,C242:C250)</f>
        <v>6731.87</v>
      </c>
      <c r="D241" s="159">
        <f>SUBTOTAL(9,D242:D250)</f>
        <v>9969.84</v>
      </c>
      <c r="E241" s="159">
        <f>SUBTOTAL(9,E242:E250)</f>
        <v>9969.84</v>
      </c>
      <c r="F241" s="168">
        <f t="shared" si="33"/>
        <v>1.4809911659018966</v>
      </c>
      <c r="G241" s="169">
        <f t="shared" si="32"/>
        <v>1</v>
      </c>
    </row>
    <row r="242" spans="1:7" x14ac:dyDescent="0.25">
      <c r="A242" s="153" t="s">
        <v>269</v>
      </c>
      <c r="B242" s="144" t="s">
        <v>121</v>
      </c>
      <c r="C242" s="145">
        <f>SUBTOTAL(9,C243:C250)</f>
        <v>6731.87</v>
      </c>
      <c r="D242" s="145">
        <f>SUBTOTAL(9,D243:D250)</f>
        <v>9969.84</v>
      </c>
      <c r="E242" s="145">
        <f>SUBTOTAL(9,E243:E250)</f>
        <v>9969.84</v>
      </c>
      <c r="F242" s="161">
        <f t="shared" si="33"/>
        <v>1.4809911659018966</v>
      </c>
      <c r="G242" s="165">
        <f t="shared" si="32"/>
        <v>1</v>
      </c>
    </row>
    <row r="243" spans="1:7" x14ac:dyDescent="0.25">
      <c r="A243" s="154" t="s">
        <v>53</v>
      </c>
      <c r="B243" s="146" t="s">
        <v>54</v>
      </c>
      <c r="C243" s="147">
        <f>SUBTOTAL(9,C244:C250)</f>
        <v>6731.87</v>
      </c>
      <c r="D243" s="147">
        <f>SUBTOTAL(9,D244:D250)</f>
        <v>9969.84</v>
      </c>
      <c r="E243" s="147">
        <f>SUBTOTAL(9,E244:E250)</f>
        <v>9969.84</v>
      </c>
      <c r="F243" s="174">
        <f t="shared" si="33"/>
        <v>1.4809911659018966</v>
      </c>
      <c r="G243" s="175">
        <f t="shared" si="32"/>
        <v>1</v>
      </c>
    </row>
    <row r="244" spans="1:7" x14ac:dyDescent="0.25">
      <c r="A244" s="155" t="s">
        <v>55</v>
      </c>
      <c r="B244" s="148" t="s">
        <v>56</v>
      </c>
      <c r="C244" s="149">
        <f>SUBTOTAL(9,C245:C250)</f>
        <v>6731.87</v>
      </c>
      <c r="D244" s="149">
        <f>SUBTOTAL(9,D245:D250)</f>
        <v>9969.84</v>
      </c>
      <c r="E244" s="149">
        <f>SUBTOTAL(9,E245:E250)</f>
        <v>9969.84</v>
      </c>
      <c r="F244" s="176">
        <f t="shared" si="33"/>
        <v>1.4809911659018966</v>
      </c>
      <c r="G244" s="177">
        <f t="shared" si="32"/>
        <v>1</v>
      </c>
    </row>
    <row r="245" spans="1:7" x14ac:dyDescent="0.25">
      <c r="A245" s="156" t="s">
        <v>97</v>
      </c>
      <c r="B245" s="150" t="s">
        <v>218</v>
      </c>
      <c r="C245" s="151">
        <f>SUBTOTAL(9,C246:C246)</f>
        <v>5733.79</v>
      </c>
      <c r="D245" s="151">
        <f>SUBTOTAL(9,D246:D246)</f>
        <v>8306.81</v>
      </c>
      <c r="E245" s="151">
        <f>SUBTOTAL(9,E246:E246)</f>
        <v>8306.81</v>
      </c>
      <c r="F245" s="163">
        <f t="shared" si="33"/>
        <v>1.4487468149339267</v>
      </c>
      <c r="G245" s="167">
        <f t="shared" si="32"/>
        <v>1</v>
      </c>
    </row>
    <row r="246" spans="1:7" x14ac:dyDescent="0.25">
      <c r="A246" s="61" t="s">
        <v>219</v>
      </c>
      <c r="B246" s="68" t="s">
        <v>220</v>
      </c>
      <c r="C246" s="59">
        <v>5733.79</v>
      </c>
      <c r="D246" s="59">
        <v>8306.81</v>
      </c>
      <c r="E246" s="59">
        <v>8306.81</v>
      </c>
      <c r="F246" s="163">
        <f t="shared" si="33"/>
        <v>1.4487468149339267</v>
      </c>
      <c r="G246" s="167">
        <f t="shared" si="32"/>
        <v>1</v>
      </c>
    </row>
    <row r="247" spans="1:7" x14ac:dyDescent="0.25">
      <c r="A247" s="156" t="s">
        <v>215</v>
      </c>
      <c r="B247" s="150" t="s">
        <v>216</v>
      </c>
      <c r="C247" s="151">
        <f>SUBTOTAL(9,C248:C248)</f>
        <v>0</v>
      </c>
      <c r="D247" s="151">
        <f>SUBTOTAL(9,D248:D248)</f>
        <v>292.39999999999998</v>
      </c>
      <c r="E247" s="151">
        <f>SUBTOTAL(9,E248:E248)</f>
        <v>292.39999999999998</v>
      </c>
      <c r="F247" s="163">
        <v>0</v>
      </c>
      <c r="G247" s="167">
        <f t="shared" si="32"/>
        <v>1</v>
      </c>
    </row>
    <row r="248" spans="1:7" x14ac:dyDescent="0.25">
      <c r="A248" s="61" t="s">
        <v>217</v>
      </c>
      <c r="B248" s="68" t="s">
        <v>216</v>
      </c>
      <c r="C248" s="59">
        <v>0</v>
      </c>
      <c r="D248" s="59">
        <v>292.39999999999998</v>
      </c>
      <c r="E248" s="59">
        <v>292.39999999999998</v>
      </c>
      <c r="F248" s="163">
        <v>0</v>
      </c>
      <c r="G248" s="167">
        <f t="shared" si="32"/>
        <v>1</v>
      </c>
    </row>
    <row r="249" spans="1:7" x14ac:dyDescent="0.25">
      <c r="A249" s="156" t="s">
        <v>225</v>
      </c>
      <c r="B249" s="150" t="s">
        <v>226</v>
      </c>
      <c r="C249" s="151">
        <f>SUBTOTAL(9,C250:C250)</f>
        <v>998.08</v>
      </c>
      <c r="D249" s="151">
        <f>SUBTOTAL(9,D250:D250)</f>
        <v>1370.63</v>
      </c>
      <c r="E249" s="151">
        <f>SUBTOTAL(9,E250:E250)</f>
        <v>1370.63</v>
      </c>
      <c r="F249" s="163">
        <f>E249/C249</f>
        <v>1.3732666720102598</v>
      </c>
      <c r="G249" s="167">
        <f>E249/D249</f>
        <v>1</v>
      </c>
    </row>
    <row r="250" spans="1:7" x14ac:dyDescent="0.25">
      <c r="A250" s="61" t="s">
        <v>227</v>
      </c>
      <c r="B250" s="68" t="s">
        <v>228</v>
      </c>
      <c r="C250" s="59">
        <v>998.08</v>
      </c>
      <c r="D250" s="59">
        <v>1370.63</v>
      </c>
      <c r="E250" s="59">
        <v>1370.63</v>
      </c>
      <c r="F250" s="163">
        <f t="shared" ref="F250" si="34">E250/C250</f>
        <v>1.3732666720102598</v>
      </c>
      <c r="G250" s="167">
        <f t="shared" ref="G250:G265" si="35">E250/D250</f>
        <v>1</v>
      </c>
    </row>
    <row r="251" spans="1:7" ht="15.75" x14ac:dyDescent="0.25">
      <c r="A251" s="152" t="s">
        <v>126</v>
      </c>
      <c r="B251" s="142" t="s">
        <v>127</v>
      </c>
      <c r="C251" s="143">
        <f>SUBTOTAL(9,C252:C257)</f>
        <v>207.43</v>
      </c>
      <c r="D251" s="143">
        <f>SUBTOTAL(9,D252:D257)</f>
        <v>232.46</v>
      </c>
      <c r="E251" s="143">
        <f>SUBTOTAL(9,E252:E257)</f>
        <v>232.46</v>
      </c>
      <c r="F251" s="160">
        <v>0</v>
      </c>
      <c r="G251" s="164">
        <f t="shared" si="35"/>
        <v>1</v>
      </c>
    </row>
    <row r="252" spans="1:7" x14ac:dyDescent="0.25">
      <c r="A252" s="153" t="s">
        <v>269</v>
      </c>
      <c r="B252" s="144" t="s">
        <v>121</v>
      </c>
      <c r="C252" s="145">
        <f>SUBTOTAL(9,C253:C257)</f>
        <v>207.43</v>
      </c>
      <c r="D252" s="145">
        <f>SUBTOTAL(9,D253:D257)</f>
        <v>232.46</v>
      </c>
      <c r="E252" s="145">
        <f>SUBTOTAL(9,E253:E257)</f>
        <v>232.46</v>
      </c>
      <c r="F252" s="161">
        <v>0</v>
      </c>
      <c r="G252" s="165">
        <f t="shared" si="35"/>
        <v>1</v>
      </c>
    </row>
    <row r="253" spans="1:7" x14ac:dyDescent="0.25">
      <c r="A253" s="154" t="s">
        <v>53</v>
      </c>
      <c r="B253" s="146" t="s">
        <v>54</v>
      </c>
      <c r="C253" s="147">
        <f>SUBTOTAL(9,C254:C257)</f>
        <v>207.43</v>
      </c>
      <c r="D253" s="147">
        <f>SUBTOTAL(9,D254:D257)</f>
        <v>232.46</v>
      </c>
      <c r="E253" s="147">
        <f>SUBTOTAL(9,E254:E257)</f>
        <v>232.46</v>
      </c>
      <c r="F253" s="174">
        <v>0</v>
      </c>
      <c r="G253" s="175">
        <f t="shared" si="35"/>
        <v>1</v>
      </c>
    </row>
    <row r="254" spans="1:7" x14ac:dyDescent="0.25">
      <c r="A254" s="155" t="s">
        <v>57</v>
      </c>
      <c r="B254" s="148" t="s">
        <v>58</v>
      </c>
      <c r="C254" s="149">
        <f>SUBTOTAL(9,C255:C257)</f>
        <v>207.43</v>
      </c>
      <c r="D254" s="149">
        <f>SUBTOTAL(9,D255:D257)</f>
        <v>232.46</v>
      </c>
      <c r="E254" s="149">
        <f>SUBTOTAL(9,E255:E257)</f>
        <v>232.46</v>
      </c>
      <c r="F254" s="176">
        <v>0</v>
      </c>
      <c r="G254" s="177">
        <f t="shared" si="35"/>
        <v>1</v>
      </c>
    </row>
    <row r="255" spans="1:7" x14ac:dyDescent="0.25">
      <c r="A255" s="156" t="s">
        <v>128</v>
      </c>
      <c r="B255" s="150" t="s">
        <v>129</v>
      </c>
      <c r="C255" s="151">
        <f>SUBTOTAL(9,C256:C257)</f>
        <v>207.43</v>
      </c>
      <c r="D255" s="151">
        <f>SUBTOTAL(9,D256:D257)</f>
        <v>232.46</v>
      </c>
      <c r="E255" s="151">
        <f>SUBTOTAL(9,E256:E257)</f>
        <v>232.46</v>
      </c>
      <c r="F255" s="163">
        <v>0</v>
      </c>
      <c r="G255" s="167">
        <f t="shared" si="35"/>
        <v>1</v>
      </c>
    </row>
    <row r="256" spans="1:7" x14ac:dyDescent="0.25">
      <c r="A256" s="61" t="s">
        <v>130</v>
      </c>
      <c r="B256" s="68" t="s">
        <v>131</v>
      </c>
      <c r="C256" s="59">
        <v>0</v>
      </c>
      <c r="D256" s="59">
        <v>21.93</v>
      </c>
      <c r="E256" s="59">
        <v>21.93</v>
      </c>
      <c r="F256" s="163">
        <v>0</v>
      </c>
      <c r="G256" s="167">
        <f t="shared" si="35"/>
        <v>1</v>
      </c>
    </row>
    <row r="257" spans="1:7" ht="15.75" thickBot="1" x14ac:dyDescent="0.3">
      <c r="A257" s="98" t="s">
        <v>132</v>
      </c>
      <c r="B257" s="109" t="s">
        <v>133</v>
      </c>
      <c r="C257" s="100">
        <v>207.43</v>
      </c>
      <c r="D257" s="100">
        <v>210.53</v>
      </c>
      <c r="E257" s="100">
        <v>210.53</v>
      </c>
      <c r="F257" s="170">
        <v>0</v>
      </c>
      <c r="G257" s="171">
        <f t="shared" si="35"/>
        <v>1</v>
      </c>
    </row>
    <row r="258" spans="1:7" ht="16.5" thickBot="1" x14ac:dyDescent="0.3">
      <c r="A258" s="268" t="s">
        <v>265</v>
      </c>
      <c r="B258" s="275" t="s">
        <v>122</v>
      </c>
      <c r="C258" s="270">
        <f>SUBTOTAL(9,C259:C272)</f>
        <v>0</v>
      </c>
      <c r="D258" s="270">
        <f>SUBTOTAL(9,D259:D272)</f>
        <v>4450</v>
      </c>
      <c r="E258" s="270">
        <f>SUBTOTAL(9,E259:E272)</f>
        <v>4450</v>
      </c>
      <c r="F258" s="271">
        <v>0</v>
      </c>
      <c r="G258" s="272">
        <f t="shared" si="35"/>
        <v>1</v>
      </c>
    </row>
    <row r="259" spans="1:7" ht="15.75" x14ac:dyDescent="0.25">
      <c r="A259" s="157" t="s">
        <v>16</v>
      </c>
      <c r="B259" s="158" t="s">
        <v>214</v>
      </c>
      <c r="C259" s="159">
        <f>SUBTOTAL(9,C260:C265)</f>
        <v>0</v>
      </c>
      <c r="D259" s="159">
        <f>SUBTOTAL(9,D260:D265)</f>
        <v>450</v>
      </c>
      <c r="E259" s="159">
        <f>SUBTOTAL(9,E260:E265)</f>
        <v>450</v>
      </c>
      <c r="F259" s="168">
        <v>0</v>
      </c>
      <c r="G259" s="169">
        <f t="shared" si="35"/>
        <v>1</v>
      </c>
    </row>
    <row r="260" spans="1:7" x14ac:dyDescent="0.25">
      <c r="A260" s="153" t="s">
        <v>265</v>
      </c>
      <c r="B260" s="144" t="s">
        <v>122</v>
      </c>
      <c r="C260" s="145">
        <f>SUBTOTAL(9,C261:C265)</f>
        <v>0</v>
      </c>
      <c r="D260" s="145">
        <f>SUBTOTAL(9,D261:D265)</f>
        <v>450</v>
      </c>
      <c r="E260" s="145">
        <f>SUBTOTAL(9,E261:E265)</f>
        <v>450</v>
      </c>
      <c r="F260" s="161">
        <v>0</v>
      </c>
      <c r="G260" s="165">
        <f t="shared" si="35"/>
        <v>1</v>
      </c>
    </row>
    <row r="261" spans="1:7" x14ac:dyDescent="0.25">
      <c r="A261" s="154" t="s">
        <v>53</v>
      </c>
      <c r="B261" s="146" t="s">
        <v>54</v>
      </c>
      <c r="C261" s="147">
        <f>SUBTOTAL(9,C262:C265)</f>
        <v>0</v>
      </c>
      <c r="D261" s="147">
        <f>SUBTOTAL(9,D262:D265)</f>
        <v>450</v>
      </c>
      <c r="E261" s="147">
        <f>SUBTOTAL(9,E262:E265)</f>
        <v>450</v>
      </c>
      <c r="F261" s="174">
        <v>0</v>
      </c>
      <c r="G261" s="175">
        <f t="shared" si="35"/>
        <v>1</v>
      </c>
    </row>
    <row r="262" spans="1:7" x14ac:dyDescent="0.25">
      <c r="A262" s="155" t="s">
        <v>57</v>
      </c>
      <c r="B262" s="148" t="s">
        <v>58</v>
      </c>
      <c r="C262" s="149">
        <f>SUBTOTAL(9,C263:C265)</f>
        <v>0</v>
      </c>
      <c r="D262" s="149">
        <f>SUBTOTAL(9,D263:D265)</f>
        <v>450</v>
      </c>
      <c r="E262" s="149">
        <f>SUBTOTAL(9,E263:E265)</f>
        <v>450</v>
      </c>
      <c r="F262" s="176">
        <v>0</v>
      </c>
      <c r="G262" s="177">
        <f t="shared" si="35"/>
        <v>1</v>
      </c>
    </row>
    <row r="263" spans="1:7" x14ac:dyDescent="0.25">
      <c r="A263" s="156" t="s">
        <v>142</v>
      </c>
      <c r="B263" s="150" t="s">
        <v>143</v>
      </c>
      <c r="C263" s="151">
        <f>SUBTOTAL(9,C264:C265)</f>
        <v>0</v>
      </c>
      <c r="D263" s="151">
        <f>SUBTOTAL(9,D264:D265)</f>
        <v>450</v>
      </c>
      <c r="E263" s="151">
        <f>SUBTOTAL(9,E264:E265)</f>
        <v>450</v>
      </c>
      <c r="F263" s="163">
        <v>0</v>
      </c>
      <c r="G263" s="167">
        <f t="shared" si="35"/>
        <v>1</v>
      </c>
    </row>
    <row r="264" spans="1:7" x14ac:dyDescent="0.25">
      <c r="A264" s="61" t="s">
        <v>148</v>
      </c>
      <c r="B264" s="68" t="s">
        <v>149</v>
      </c>
      <c r="C264" s="59">
        <v>0</v>
      </c>
      <c r="D264" s="59">
        <v>450</v>
      </c>
      <c r="E264" s="59">
        <v>450</v>
      </c>
      <c r="F264" s="163">
        <v>0</v>
      </c>
      <c r="G264" s="167">
        <f t="shared" si="35"/>
        <v>1</v>
      </c>
    </row>
    <row r="265" spans="1:7" x14ac:dyDescent="0.25">
      <c r="A265" s="61" t="s">
        <v>152</v>
      </c>
      <c r="B265" s="68" t="s">
        <v>153</v>
      </c>
      <c r="C265" s="59">
        <v>0</v>
      </c>
      <c r="D265" s="59">
        <v>0</v>
      </c>
      <c r="E265" s="59">
        <v>0</v>
      </c>
      <c r="F265" s="163">
        <v>0</v>
      </c>
      <c r="G265" s="167" t="e">
        <f t="shared" si="35"/>
        <v>#DIV/0!</v>
      </c>
    </row>
    <row r="266" spans="1:7" ht="15.75" x14ac:dyDescent="0.25">
      <c r="A266" s="152" t="s">
        <v>126</v>
      </c>
      <c r="B266" s="142" t="s">
        <v>127</v>
      </c>
      <c r="C266" s="143">
        <f>SUBTOTAL(9,C267:C272)</f>
        <v>0</v>
      </c>
      <c r="D266" s="143">
        <f>SUBTOTAL(9,D267:D272)</f>
        <v>4000</v>
      </c>
      <c r="E266" s="143">
        <f>SUBTOTAL(9,E267:E272)</f>
        <v>4000</v>
      </c>
      <c r="F266" s="160">
        <v>0</v>
      </c>
      <c r="G266" s="164">
        <f>E266/D266</f>
        <v>1</v>
      </c>
    </row>
    <row r="267" spans="1:7" x14ac:dyDescent="0.25">
      <c r="A267" s="153" t="s">
        <v>265</v>
      </c>
      <c r="B267" s="144" t="s">
        <v>122</v>
      </c>
      <c r="C267" s="145">
        <f>SUBTOTAL(9,C268:C272)</f>
        <v>0</v>
      </c>
      <c r="D267" s="145">
        <f>SUBTOTAL(9,D268:D272)</f>
        <v>4000</v>
      </c>
      <c r="E267" s="145">
        <f>SUBTOTAL(9,E268:E272)</f>
        <v>4000</v>
      </c>
      <c r="F267" s="161">
        <v>0</v>
      </c>
      <c r="G267" s="165">
        <f>E267/D267</f>
        <v>1</v>
      </c>
    </row>
    <row r="268" spans="1:7" x14ac:dyDescent="0.25">
      <c r="A268" s="154" t="s">
        <v>53</v>
      </c>
      <c r="B268" s="146" t="s">
        <v>54</v>
      </c>
      <c r="C268" s="147">
        <f>SUBTOTAL(9,C269:C272)</f>
        <v>0</v>
      </c>
      <c r="D268" s="147">
        <f>SUBTOTAL(9,D269:D272)</f>
        <v>4000</v>
      </c>
      <c r="E268" s="147">
        <f>SUBTOTAL(9,E269:E272)</f>
        <v>4000</v>
      </c>
      <c r="F268" s="174">
        <v>0</v>
      </c>
      <c r="G268" s="175">
        <f t="shared" ref="G268:G282" si="36">E268/D268</f>
        <v>1</v>
      </c>
    </row>
    <row r="269" spans="1:7" x14ac:dyDescent="0.25">
      <c r="A269" s="155" t="s">
        <v>57</v>
      </c>
      <c r="B269" s="148" t="s">
        <v>58</v>
      </c>
      <c r="C269" s="149">
        <f>SUBTOTAL(9,C270:C272)</f>
        <v>0</v>
      </c>
      <c r="D269" s="149">
        <f>SUBTOTAL(9,D270:D272)</f>
        <v>4000</v>
      </c>
      <c r="E269" s="149">
        <f>SUBTOTAL(9,E270:E272)</f>
        <v>4000</v>
      </c>
      <c r="F269" s="176">
        <v>0</v>
      </c>
      <c r="G269" s="177">
        <f t="shared" si="36"/>
        <v>1</v>
      </c>
    </row>
    <row r="270" spans="1:7" x14ac:dyDescent="0.25">
      <c r="A270" s="156" t="s">
        <v>142</v>
      </c>
      <c r="B270" s="150" t="s">
        <v>143</v>
      </c>
      <c r="C270" s="151">
        <f>SUBTOTAL(9,C271:C272)</f>
        <v>0</v>
      </c>
      <c r="D270" s="151">
        <f>SUBTOTAL(9,D271:D272)</f>
        <v>4000</v>
      </c>
      <c r="E270" s="151">
        <f>SUBTOTAL(9,E271:E272)</f>
        <v>4000</v>
      </c>
      <c r="F270" s="163">
        <v>0</v>
      </c>
      <c r="G270" s="167">
        <f t="shared" si="36"/>
        <v>1</v>
      </c>
    </row>
    <row r="271" spans="1:7" x14ac:dyDescent="0.25">
      <c r="A271" s="61" t="s">
        <v>148</v>
      </c>
      <c r="B271" s="68" t="s">
        <v>149</v>
      </c>
      <c r="C271" s="59">
        <v>0</v>
      </c>
      <c r="D271" s="59">
        <v>0</v>
      </c>
      <c r="E271" s="59">
        <v>0</v>
      </c>
      <c r="F271" s="163">
        <v>0</v>
      </c>
      <c r="G271" s="167" t="e">
        <f t="shared" si="36"/>
        <v>#DIV/0!</v>
      </c>
    </row>
    <row r="272" spans="1:7" ht="15.75" thickBot="1" x14ac:dyDescent="0.3">
      <c r="A272" s="98" t="s">
        <v>152</v>
      </c>
      <c r="B272" s="109" t="s">
        <v>153</v>
      </c>
      <c r="C272" s="100">
        <v>0</v>
      </c>
      <c r="D272" s="100">
        <v>4000</v>
      </c>
      <c r="E272" s="100">
        <v>4000</v>
      </c>
      <c r="F272" s="170">
        <v>0</v>
      </c>
      <c r="G272" s="171">
        <f t="shared" si="36"/>
        <v>1</v>
      </c>
    </row>
    <row r="273" spans="1:7" ht="16.5" thickBot="1" x14ac:dyDescent="0.3">
      <c r="A273" s="268" t="s">
        <v>269</v>
      </c>
      <c r="B273" s="275" t="s">
        <v>123</v>
      </c>
      <c r="C273" s="270">
        <f>SUBTOTAL(9,C274:C279)</f>
        <v>120.49</v>
      </c>
      <c r="D273" s="270">
        <f>SUBTOTAL(9,D274:D279)</f>
        <v>326.77999999999997</v>
      </c>
      <c r="E273" s="270">
        <f>SUBTOTAL(9,E274:E279)</f>
        <v>323.93</v>
      </c>
      <c r="F273" s="271">
        <f t="shared" ref="F273:F282" si="37">E273/C273</f>
        <v>2.6884388745954024</v>
      </c>
      <c r="G273" s="272">
        <f t="shared" si="36"/>
        <v>0.99127853601811622</v>
      </c>
    </row>
    <row r="274" spans="1:7" ht="15.75" x14ac:dyDescent="0.25">
      <c r="A274" s="157" t="s">
        <v>126</v>
      </c>
      <c r="B274" s="158" t="s">
        <v>127</v>
      </c>
      <c r="C274" s="159">
        <f>SUBTOTAL(9,C275:C279)</f>
        <v>120.49</v>
      </c>
      <c r="D274" s="159">
        <f>SUBTOTAL(9,D275:D279)</f>
        <v>326.77999999999997</v>
      </c>
      <c r="E274" s="159">
        <f>SUBTOTAL(9,E275:E279)</f>
        <v>323.93</v>
      </c>
      <c r="F274" s="168">
        <f t="shared" si="37"/>
        <v>2.6884388745954024</v>
      </c>
      <c r="G274" s="169">
        <f t="shared" si="36"/>
        <v>0.99127853601811622</v>
      </c>
    </row>
    <row r="275" spans="1:7" x14ac:dyDescent="0.25">
      <c r="A275" s="153" t="s">
        <v>269</v>
      </c>
      <c r="B275" s="144" t="s">
        <v>123</v>
      </c>
      <c r="C275" s="145">
        <f>SUBTOTAL(9,C276:C279)</f>
        <v>120.49</v>
      </c>
      <c r="D275" s="145">
        <f>SUBTOTAL(9,D276:D279)</f>
        <v>326.77999999999997</v>
      </c>
      <c r="E275" s="145">
        <f>SUBTOTAL(9,E276:E279)</f>
        <v>323.93</v>
      </c>
      <c r="F275" s="161">
        <f t="shared" si="37"/>
        <v>2.6884388745954024</v>
      </c>
      <c r="G275" s="165">
        <f t="shared" si="36"/>
        <v>0.99127853601811622</v>
      </c>
    </row>
    <row r="276" spans="1:7" x14ac:dyDescent="0.25">
      <c r="A276" s="154" t="s">
        <v>53</v>
      </c>
      <c r="B276" s="146" t="s">
        <v>54</v>
      </c>
      <c r="C276" s="147">
        <f>SUBTOTAL(9,C277:C279)</f>
        <v>120.49</v>
      </c>
      <c r="D276" s="147">
        <f>SUBTOTAL(9,D277:D279)</f>
        <v>326.77999999999997</v>
      </c>
      <c r="E276" s="147">
        <f>SUBTOTAL(9,E277:E279)</f>
        <v>323.93</v>
      </c>
      <c r="F276" s="174">
        <f t="shared" si="37"/>
        <v>2.6884388745954024</v>
      </c>
      <c r="G276" s="175">
        <f t="shared" si="36"/>
        <v>0.99127853601811622</v>
      </c>
    </row>
    <row r="277" spans="1:7" x14ac:dyDescent="0.25">
      <c r="A277" s="155" t="s">
        <v>57</v>
      </c>
      <c r="B277" s="148" t="s">
        <v>58</v>
      </c>
      <c r="C277" s="149">
        <f>SUBTOTAL(9,C278:C279)</f>
        <v>120.49</v>
      </c>
      <c r="D277" s="149">
        <f>SUBTOTAL(9,D278:D279)</f>
        <v>326.77999999999997</v>
      </c>
      <c r="E277" s="149">
        <f>SUBTOTAL(9,E278:E279)</f>
        <v>323.93</v>
      </c>
      <c r="F277" s="176">
        <f t="shared" si="37"/>
        <v>2.6884388745954024</v>
      </c>
      <c r="G277" s="177">
        <f t="shared" si="36"/>
        <v>0.99127853601811622</v>
      </c>
    </row>
    <row r="278" spans="1:7" x14ac:dyDescent="0.25">
      <c r="A278" s="156" t="s">
        <v>136</v>
      </c>
      <c r="B278" s="150" t="s">
        <v>137</v>
      </c>
      <c r="C278" s="151">
        <f>SUBTOTAL(9,C279:C279)</f>
        <v>120.49</v>
      </c>
      <c r="D278" s="151">
        <f>SUBTOTAL(9,D279:D279)</f>
        <v>326.77999999999997</v>
      </c>
      <c r="E278" s="151">
        <f>SUBTOTAL(9,E279:E279)</f>
        <v>323.93</v>
      </c>
      <c r="F278" s="163">
        <f t="shared" si="37"/>
        <v>2.6884388745954024</v>
      </c>
      <c r="G278" s="167">
        <f t="shared" si="36"/>
        <v>0.99127853601811622</v>
      </c>
    </row>
    <row r="279" spans="1:7" ht="15.75" thickBot="1" x14ac:dyDescent="0.3">
      <c r="A279" s="98" t="s">
        <v>172</v>
      </c>
      <c r="B279" s="109" t="s">
        <v>173</v>
      </c>
      <c r="C279" s="100">
        <v>120.49</v>
      </c>
      <c r="D279" s="100">
        <v>326.77999999999997</v>
      </c>
      <c r="E279" s="100">
        <v>323.93</v>
      </c>
      <c r="F279" s="170">
        <f t="shared" si="37"/>
        <v>2.6884388745954024</v>
      </c>
      <c r="G279" s="171">
        <f t="shared" si="36"/>
        <v>0.99127853601811622</v>
      </c>
    </row>
    <row r="280" spans="1:7" ht="16.5" thickBot="1" x14ac:dyDescent="0.3">
      <c r="A280" s="268" t="s">
        <v>268</v>
      </c>
      <c r="B280" s="275" t="s">
        <v>124</v>
      </c>
      <c r="C280" s="270">
        <f>SUBTOTAL(9,C281:C286)</f>
        <v>4.3499999999999996</v>
      </c>
      <c r="D280" s="270">
        <f>SUBTOTAL(9,D281:D286)</f>
        <v>16.98</v>
      </c>
      <c r="E280" s="270">
        <f>SUBTOTAL(9,E281:E286)</f>
        <v>16.190000000000001</v>
      </c>
      <c r="F280" s="271">
        <f t="shared" si="37"/>
        <v>3.7218390804597705</v>
      </c>
      <c r="G280" s="272">
        <f t="shared" si="36"/>
        <v>0.95347467608951708</v>
      </c>
    </row>
    <row r="281" spans="1:7" ht="15.75" x14ac:dyDescent="0.25">
      <c r="A281" s="157" t="s">
        <v>126</v>
      </c>
      <c r="B281" s="158" t="s">
        <v>127</v>
      </c>
      <c r="C281" s="159">
        <f>SUBTOTAL(9,C282:C286)</f>
        <v>4.3499999999999996</v>
      </c>
      <c r="D281" s="159">
        <f>SUBTOTAL(9,D282:D286)</f>
        <v>16.98</v>
      </c>
      <c r="E281" s="159">
        <f>SUBTOTAL(9,E282:E286)</f>
        <v>16.190000000000001</v>
      </c>
      <c r="F281" s="168">
        <f t="shared" si="37"/>
        <v>3.7218390804597705</v>
      </c>
      <c r="G281" s="169">
        <f t="shared" si="36"/>
        <v>0.95347467608951708</v>
      </c>
    </row>
    <row r="282" spans="1:7" x14ac:dyDescent="0.25">
      <c r="A282" s="153" t="s">
        <v>268</v>
      </c>
      <c r="B282" s="144" t="s">
        <v>124</v>
      </c>
      <c r="C282" s="145">
        <f>SUBTOTAL(9,C283:C286)</f>
        <v>4.3499999999999996</v>
      </c>
      <c r="D282" s="145">
        <f>SUBTOTAL(9,D283:D286)</f>
        <v>16.98</v>
      </c>
      <c r="E282" s="145">
        <f>SUBTOTAL(9,E283:E286)</f>
        <v>16.190000000000001</v>
      </c>
      <c r="F282" s="161">
        <f t="shared" si="37"/>
        <v>3.7218390804597705</v>
      </c>
      <c r="G282" s="165">
        <f t="shared" si="36"/>
        <v>0.95347467608951708</v>
      </c>
    </row>
    <row r="283" spans="1:7" x14ac:dyDescent="0.25">
      <c r="A283" s="154" t="s">
        <v>53</v>
      </c>
      <c r="B283" s="146" t="s">
        <v>54</v>
      </c>
      <c r="C283" s="147">
        <f>SUBTOTAL(9,C284:C286)</f>
        <v>4.3499999999999996</v>
      </c>
      <c r="D283" s="147">
        <f>SUBTOTAL(9,D284:D286)</f>
        <v>16.98</v>
      </c>
      <c r="E283" s="147">
        <f>SUBTOTAL(9,E284:E286)</f>
        <v>16.190000000000001</v>
      </c>
      <c r="F283" s="174">
        <f>E283/C283</f>
        <v>3.7218390804597705</v>
      </c>
      <c r="G283" s="175">
        <f>E283/D283</f>
        <v>0.95347467608951708</v>
      </c>
    </row>
    <row r="284" spans="1:7" x14ac:dyDescent="0.25">
      <c r="A284" s="155" t="s">
        <v>57</v>
      </c>
      <c r="B284" s="148" t="s">
        <v>58</v>
      </c>
      <c r="C284" s="149">
        <f>SUBTOTAL(9,C285:C286)</f>
        <v>4.3499999999999996</v>
      </c>
      <c r="D284" s="149">
        <f>SUBTOTAL(9,D285:D286)</f>
        <v>16.98</v>
      </c>
      <c r="E284" s="149">
        <f>SUBTOTAL(9,E285:E286)</f>
        <v>16.190000000000001</v>
      </c>
      <c r="F284" s="176">
        <f t="shared" ref="F284:F286" si="38">E284/C284</f>
        <v>3.7218390804597705</v>
      </c>
      <c r="G284" s="177">
        <f t="shared" ref="G284:G299" si="39">E284/D284</f>
        <v>0.95347467608951708</v>
      </c>
    </row>
    <row r="285" spans="1:7" x14ac:dyDescent="0.25">
      <c r="A285" s="156" t="s">
        <v>136</v>
      </c>
      <c r="B285" s="150" t="s">
        <v>137</v>
      </c>
      <c r="C285" s="151">
        <f>SUBTOTAL(9,C286:C286)</f>
        <v>4.3499999999999996</v>
      </c>
      <c r="D285" s="151">
        <f>SUBTOTAL(9,D286:D286)</f>
        <v>16.98</v>
      </c>
      <c r="E285" s="151">
        <f>SUBTOTAL(9,E286:E286)</f>
        <v>16.190000000000001</v>
      </c>
      <c r="F285" s="163">
        <f t="shared" si="38"/>
        <v>3.7218390804597705</v>
      </c>
      <c r="G285" s="167">
        <f t="shared" si="39"/>
        <v>0.95347467608951708</v>
      </c>
    </row>
    <row r="286" spans="1:7" ht="15.75" thickBot="1" x14ac:dyDescent="0.3">
      <c r="A286" s="98" t="s">
        <v>172</v>
      </c>
      <c r="B286" s="109" t="s">
        <v>173</v>
      </c>
      <c r="C286" s="100">
        <v>4.3499999999999996</v>
      </c>
      <c r="D286" s="100">
        <v>16.98</v>
      </c>
      <c r="E286" s="100">
        <v>16.190000000000001</v>
      </c>
      <c r="F286" s="170">
        <f t="shared" si="38"/>
        <v>3.7218390804597705</v>
      </c>
      <c r="G286" s="171">
        <f t="shared" si="39"/>
        <v>0.95347467608951708</v>
      </c>
    </row>
    <row r="287" spans="1:7" ht="32.25" thickBot="1" x14ac:dyDescent="0.3">
      <c r="A287" s="274" t="s">
        <v>272</v>
      </c>
      <c r="B287" s="275" t="s">
        <v>125</v>
      </c>
      <c r="C287" s="270">
        <f>SUBTOTAL(9,C288:C316)</f>
        <v>0</v>
      </c>
      <c r="D287" s="270">
        <f>SUBTOTAL(9,D288:D316)</f>
        <v>15120</v>
      </c>
      <c r="E287" s="270">
        <f>SUBTOTAL(9,E288:E316)</f>
        <v>14970</v>
      </c>
      <c r="F287" s="271">
        <v>0</v>
      </c>
      <c r="G287" s="272">
        <f t="shared" si="39"/>
        <v>0.99007936507936511</v>
      </c>
    </row>
    <row r="288" spans="1:7" ht="15.75" x14ac:dyDescent="0.25">
      <c r="A288" s="157" t="s">
        <v>16</v>
      </c>
      <c r="B288" s="158" t="s">
        <v>214</v>
      </c>
      <c r="C288" s="159">
        <f>SUBTOTAL(9,C289:C293)</f>
        <v>0</v>
      </c>
      <c r="D288" s="159">
        <f>SUBTOTAL(9,D289:D293)</f>
        <v>4000</v>
      </c>
      <c r="E288" s="159">
        <f>SUBTOTAL(9,E289:E293)</f>
        <v>0</v>
      </c>
      <c r="F288" s="168">
        <v>0</v>
      </c>
      <c r="G288" s="169">
        <f t="shared" si="39"/>
        <v>0</v>
      </c>
    </row>
    <row r="289" spans="1:7" x14ac:dyDescent="0.25">
      <c r="A289" s="153" t="s">
        <v>273</v>
      </c>
      <c r="B289" s="144" t="s">
        <v>125</v>
      </c>
      <c r="C289" s="145">
        <f>SUBTOTAL(9,C290:C293)</f>
        <v>0</v>
      </c>
      <c r="D289" s="145">
        <f>SUBTOTAL(9,D290:D293)</f>
        <v>4000</v>
      </c>
      <c r="E289" s="145">
        <f>SUBTOTAL(9,E290:E293)</f>
        <v>0</v>
      </c>
      <c r="F289" s="161">
        <v>0</v>
      </c>
      <c r="G289" s="165">
        <f t="shared" si="39"/>
        <v>0</v>
      </c>
    </row>
    <row r="290" spans="1:7" x14ac:dyDescent="0.25">
      <c r="A290" s="154" t="s">
        <v>53</v>
      </c>
      <c r="B290" s="146" t="s">
        <v>54</v>
      </c>
      <c r="C290" s="147">
        <f>SUBTOTAL(9,C291:C293)</f>
        <v>0</v>
      </c>
      <c r="D290" s="147">
        <f>SUBTOTAL(9,D291:D293)</f>
        <v>4000</v>
      </c>
      <c r="E290" s="147">
        <f>SUBTOTAL(9,E291:E293)</f>
        <v>0</v>
      </c>
      <c r="F290" s="174">
        <v>0</v>
      </c>
      <c r="G290" s="175">
        <f t="shared" si="39"/>
        <v>0</v>
      </c>
    </row>
    <row r="291" spans="1:7" x14ac:dyDescent="0.25">
      <c r="A291" s="155" t="s">
        <v>57</v>
      </c>
      <c r="B291" s="148" t="s">
        <v>58</v>
      </c>
      <c r="C291" s="149">
        <f>SUBTOTAL(9,C292:C293)</f>
        <v>0</v>
      </c>
      <c r="D291" s="149">
        <f>SUBTOTAL(9,D292:D293)</f>
        <v>4000</v>
      </c>
      <c r="E291" s="149">
        <f>SUBTOTAL(9,E292:E293)</f>
        <v>0</v>
      </c>
      <c r="F291" s="176">
        <v>0</v>
      </c>
      <c r="G291" s="177">
        <f t="shared" si="39"/>
        <v>0</v>
      </c>
    </row>
    <row r="292" spans="1:7" x14ac:dyDescent="0.25">
      <c r="A292" s="156" t="s">
        <v>142</v>
      </c>
      <c r="B292" s="150" t="s">
        <v>143</v>
      </c>
      <c r="C292" s="151">
        <f>SUBTOTAL(9,C293:C293)</f>
        <v>0</v>
      </c>
      <c r="D292" s="151">
        <f>SUBTOTAL(9,D293:D293)</f>
        <v>4000</v>
      </c>
      <c r="E292" s="151">
        <f>SUBTOTAL(9,E293:E293)</f>
        <v>0</v>
      </c>
      <c r="F292" s="163">
        <v>0</v>
      </c>
      <c r="G292" s="167">
        <f t="shared" si="39"/>
        <v>0</v>
      </c>
    </row>
    <row r="293" spans="1:7" x14ac:dyDescent="0.25">
      <c r="A293" s="61" t="s">
        <v>148</v>
      </c>
      <c r="B293" s="68" t="s">
        <v>149</v>
      </c>
      <c r="C293" s="59">
        <v>0</v>
      </c>
      <c r="D293" s="59">
        <v>4000</v>
      </c>
      <c r="E293" s="59">
        <v>0</v>
      </c>
      <c r="F293" s="163">
        <v>0</v>
      </c>
      <c r="G293" s="167">
        <f t="shared" si="39"/>
        <v>0</v>
      </c>
    </row>
    <row r="294" spans="1:7" ht="15.75" x14ac:dyDescent="0.25">
      <c r="A294" s="152" t="s">
        <v>126</v>
      </c>
      <c r="B294" s="142" t="s">
        <v>127</v>
      </c>
      <c r="C294" s="143">
        <f>SUBTOTAL(9,C295:C308)</f>
        <v>0</v>
      </c>
      <c r="D294" s="143">
        <f>SUBTOTAL(9,D295:D308)</f>
        <v>5501.25</v>
      </c>
      <c r="E294" s="143">
        <f>SUBTOTAL(9,E295:E308)</f>
        <v>9351.25</v>
      </c>
      <c r="F294" s="160">
        <v>0</v>
      </c>
      <c r="G294" s="164">
        <f t="shared" si="39"/>
        <v>1.6998409452397183</v>
      </c>
    </row>
    <row r="295" spans="1:7" x14ac:dyDescent="0.25">
      <c r="A295" s="153" t="s">
        <v>273</v>
      </c>
      <c r="B295" s="144" t="s">
        <v>125</v>
      </c>
      <c r="C295" s="145">
        <f>SUBTOTAL(9,C296:C308)</f>
        <v>0</v>
      </c>
      <c r="D295" s="145">
        <f>SUBTOTAL(9,D296:D308)</f>
        <v>5501.25</v>
      </c>
      <c r="E295" s="145">
        <f>SUBTOTAL(9,E296:E308)</f>
        <v>9351.25</v>
      </c>
      <c r="F295" s="161">
        <v>0</v>
      </c>
      <c r="G295" s="165">
        <f t="shared" si="39"/>
        <v>1.6998409452397183</v>
      </c>
    </row>
    <row r="296" spans="1:7" x14ac:dyDescent="0.25">
      <c r="A296" s="154" t="s">
        <v>53</v>
      </c>
      <c r="B296" s="146" t="s">
        <v>54</v>
      </c>
      <c r="C296" s="147">
        <f>SUBTOTAL(9,C297:C308)</f>
        <v>0</v>
      </c>
      <c r="D296" s="147">
        <f>SUBTOTAL(9,D297:D308)</f>
        <v>5501.25</v>
      </c>
      <c r="E296" s="147">
        <f>SUBTOTAL(9,E297:E308)</f>
        <v>9351.25</v>
      </c>
      <c r="F296" s="174">
        <v>0</v>
      </c>
      <c r="G296" s="175">
        <f t="shared" si="39"/>
        <v>1.6998409452397183</v>
      </c>
    </row>
    <row r="297" spans="1:7" x14ac:dyDescent="0.25">
      <c r="A297" s="155" t="s">
        <v>57</v>
      </c>
      <c r="B297" s="148" t="s">
        <v>58</v>
      </c>
      <c r="C297" s="149">
        <f>SUBTOTAL(9,C298:C308)</f>
        <v>0</v>
      </c>
      <c r="D297" s="149">
        <f>SUBTOTAL(9,D298:D308)</f>
        <v>5501.25</v>
      </c>
      <c r="E297" s="149">
        <f>SUBTOTAL(9,E298:E308)</f>
        <v>9351.25</v>
      </c>
      <c r="F297" s="176">
        <v>0</v>
      </c>
      <c r="G297" s="177">
        <f t="shared" si="39"/>
        <v>1.6998409452397183</v>
      </c>
    </row>
    <row r="298" spans="1:7" x14ac:dyDescent="0.25">
      <c r="A298" s="156" t="s">
        <v>136</v>
      </c>
      <c r="B298" s="150" t="s">
        <v>137</v>
      </c>
      <c r="C298" s="151">
        <f>SUBTOTAL(9,C299:C299)</f>
        <v>0</v>
      </c>
      <c r="D298" s="151">
        <f>SUBTOTAL(9,D299:D299)</f>
        <v>630.01</v>
      </c>
      <c r="E298" s="151">
        <f>SUBTOTAL(9,E299:E299)</f>
        <v>630.01</v>
      </c>
      <c r="F298" s="163">
        <v>0</v>
      </c>
      <c r="G298" s="167">
        <f t="shared" si="39"/>
        <v>1</v>
      </c>
    </row>
    <row r="299" spans="1:7" x14ac:dyDescent="0.25">
      <c r="A299" s="61" t="s">
        <v>138</v>
      </c>
      <c r="B299" s="68" t="s">
        <v>139</v>
      </c>
      <c r="C299" s="59">
        <v>0</v>
      </c>
      <c r="D299" s="59">
        <v>630.01</v>
      </c>
      <c r="E299" s="59">
        <v>630.01</v>
      </c>
      <c r="F299" s="163">
        <v>0</v>
      </c>
      <c r="G299" s="167">
        <f t="shared" si="39"/>
        <v>1</v>
      </c>
    </row>
    <row r="300" spans="1:7" x14ac:dyDescent="0.25">
      <c r="A300" s="156" t="s">
        <v>142</v>
      </c>
      <c r="B300" s="150" t="s">
        <v>143</v>
      </c>
      <c r="C300" s="151">
        <f>SUBTOTAL(9,C301:C303)</f>
        <v>0</v>
      </c>
      <c r="D300" s="151">
        <f>SUBTOTAL(9,D301:D303)</f>
        <v>1330</v>
      </c>
      <c r="E300" s="151">
        <f>SUBTOTAL(9,E301:E303)</f>
        <v>5330</v>
      </c>
      <c r="F300" s="163">
        <v>0</v>
      </c>
      <c r="G300" s="167">
        <f>E300/D300</f>
        <v>4.007518796992481</v>
      </c>
    </row>
    <row r="301" spans="1:7" x14ac:dyDescent="0.25">
      <c r="A301" s="61">
        <v>3233</v>
      </c>
      <c r="B301" s="68" t="s">
        <v>147</v>
      </c>
      <c r="C301" s="59">
        <v>0</v>
      </c>
      <c r="D301" s="59">
        <v>330</v>
      </c>
      <c r="E301" s="59">
        <v>330</v>
      </c>
      <c r="F301" s="163">
        <v>0</v>
      </c>
      <c r="G301" s="167">
        <f t="shared" ref="G301" si="40">E301/D301</f>
        <v>1</v>
      </c>
    </row>
    <row r="302" spans="1:7" x14ac:dyDescent="0.25">
      <c r="A302" s="61" t="s">
        <v>148</v>
      </c>
      <c r="B302" s="68" t="s">
        <v>149</v>
      </c>
      <c r="C302" s="59">
        <v>0</v>
      </c>
      <c r="D302" s="59">
        <v>0</v>
      </c>
      <c r="E302" s="59">
        <v>4000</v>
      </c>
      <c r="F302" s="163">
        <v>0</v>
      </c>
      <c r="G302" s="167">
        <v>0</v>
      </c>
    </row>
    <row r="303" spans="1:7" x14ac:dyDescent="0.25">
      <c r="A303" s="61" t="s">
        <v>152</v>
      </c>
      <c r="B303" s="68" t="s">
        <v>153</v>
      </c>
      <c r="C303" s="59">
        <v>0</v>
      </c>
      <c r="D303" s="59">
        <v>1000</v>
      </c>
      <c r="E303" s="59">
        <v>1000</v>
      </c>
      <c r="F303" s="163">
        <v>0</v>
      </c>
      <c r="G303" s="167">
        <f t="shared" ref="G303:G317" si="41">E303/D303</f>
        <v>1</v>
      </c>
    </row>
    <row r="304" spans="1:7" x14ac:dyDescent="0.25">
      <c r="A304" s="156" t="s">
        <v>154</v>
      </c>
      <c r="B304" s="150" t="s">
        <v>155</v>
      </c>
      <c r="C304" s="151">
        <f>SUBTOTAL(9,C305:C305)</f>
        <v>0</v>
      </c>
      <c r="D304" s="151">
        <f>SUBTOTAL(9,D305:D305)</f>
        <v>1181.19</v>
      </c>
      <c r="E304" s="151">
        <f>SUBTOTAL(9,E305:E305)</f>
        <v>1181.19</v>
      </c>
      <c r="F304" s="163">
        <v>0</v>
      </c>
      <c r="G304" s="167">
        <f t="shared" si="41"/>
        <v>1</v>
      </c>
    </row>
    <row r="305" spans="1:7" x14ac:dyDescent="0.25">
      <c r="A305" s="61" t="s">
        <v>156</v>
      </c>
      <c r="B305" s="68" t="s">
        <v>155</v>
      </c>
      <c r="C305" s="59">
        <v>0</v>
      </c>
      <c r="D305" s="59">
        <v>1181.19</v>
      </c>
      <c r="E305" s="59">
        <v>1181.19</v>
      </c>
      <c r="F305" s="163">
        <v>0</v>
      </c>
      <c r="G305" s="167">
        <f t="shared" si="41"/>
        <v>1</v>
      </c>
    </row>
    <row r="306" spans="1:7" x14ac:dyDescent="0.25">
      <c r="A306" s="156" t="s">
        <v>157</v>
      </c>
      <c r="B306" s="150" t="s">
        <v>158</v>
      </c>
      <c r="C306" s="151">
        <f>SUBTOTAL(9,C307:C308)</f>
        <v>0</v>
      </c>
      <c r="D306" s="151">
        <f>SUBTOTAL(9,D307:D308)</f>
        <v>2360.0500000000002</v>
      </c>
      <c r="E306" s="151">
        <f>SUBTOTAL(9,E307:E308)</f>
        <v>2210.0500000000002</v>
      </c>
      <c r="F306" s="163">
        <v>0</v>
      </c>
      <c r="G306" s="167">
        <f t="shared" si="41"/>
        <v>0.93644202453337855</v>
      </c>
    </row>
    <row r="307" spans="1:7" x14ac:dyDescent="0.25">
      <c r="A307" s="61" t="s">
        <v>159</v>
      </c>
      <c r="B307" s="68" t="s">
        <v>160</v>
      </c>
      <c r="C307" s="59">
        <v>0</v>
      </c>
      <c r="D307" s="59">
        <v>710.05</v>
      </c>
      <c r="E307" s="59">
        <v>560.04999999999995</v>
      </c>
      <c r="F307" s="163">
        <v>0</v>
      </c>
      <c r="G307" s="167">
        <f t="shared" si="41"/>
        <v>0.78874727131892119</v>
      </c>
    </row>
    <row r="308" spans="1:7" x14ac:dyDescent="0.25">
      <c r="A308" s="61" t="s">
        <v>161</v>
      </c>
      <c r="B308" s="68" t="s">
        <v>158</v>
      </c>
      <c r="C308" s="59">
        <v>0</v>
      </c>
      <c r="D308" s="59">
        <v>1650</v>
      </c>
      <c r="E308" s="59">
        <v>1650</v>
      </c>
      <c r="F308" s="163">
        <v>0</v>
      </c>
      <c r="G308" s="167">
        <f t="shared" si="41"/>
        <v>1</v>
      </c>
    </row>
    <row r="309" spans="1:7" ht="15.75" x14ac:dyDescent="0.25">
      <c r="A309" s="152" t="s">
        <v>53</v>
      </c>
      <c r="B309" s="142" t="s">
        <v>162</v>
      </c>
      <c r="C309" s="143">
        <f>SUBTOTAL(9,C310:C316)</f>
        <v>0</v>
      </c>
      <c r="D309" s="143">
        <f>SUBTOTAL(9,D310:D316)</f>
        <v>5618.75</v>
      </c>
      <c r="E309" s="143">
        <f>SUBTOTAL(9,E310:E316)</f>
        <v>5618.75</v>
      </c>
      <c r="F309" s="160">
        <v>0</v>
      </c>
      <c r="G309" s="164">
        <f t="shared" si="41"/>
        <v>1</v>
      </c>
    </row>
    <row r="310" spans="1:7" x14ac:dyDescent="0.25">
      <c r="A310" s="153" t="s">
        <v>273</v>
      </c>
      <c r="B310" s="144" t="s">
        <v>125</v>
      </c>
      <c r="C310" s="145">
        <f>SUBTOTAL(9,C311:C316)</f>
        <v>0</v>
      </c>
      <c r="D310" s="145">
        <f>SUBTOTAL(9,D311:D316)</f>
        <v>5618.75</v>
      </c>
      <c r="E310" s="145">
        <f>SUBTOTAL(9,E311:E316)</f>
        <v>5618.75</v>
      </c>
      <c r="F310" s="161">
        <v>0</v>
      </c>
      <c r="G310" s="165">
        <f t="shared" si="41"/>
        <v>1</v>
      </c>
    </row>
    <row r="311" spans="1:7" x14ac:dyDescent="0.25">
      <c r="A311" s="154" t="s">
        <v>53</v>
      </c>
      <c r="B311" s="146" t="s">
        <v>54</v>
      </c>
      <c r="C311" s="147">
        <f>SUBTOTAL(9,C312:C316)</f>
        <v>0</v>
      </c>
      <c r="D311" s="147">
        <f>SUBTOTAL(9,D312:D316)</f>
        <v>5618.75</v>
      </c>
      <c r="E311" s="147">
        <f>SUBTOTAL(9,E312:E316)</f>
        <v>5618.75</v>
      </c>
      <c r="F311" s="174">
        <v>0</v>
      </c>
      <c r="G311" s="175">
        <f t="shared" si="41"/>
        <v>1</v>
      </c>
    </row>
    <row r="312" spans="1:7" x14ac:dyDescent="0.25">
      <c r="A312" s="155" t="s">
        <v>57</v>
      </c>
      <c r="B312" s="148" t="s">
        <v>58</v>
      </c>
      <c r="C312" s="149">
        <f>SUBTOTAL(9,C313:C316)</f>
        <v>0</v>
      </c>
      <c r="D312" s="149">
        <f>SUBTOTAL(9,D313:D316)</f>
        <v>5618.75</v>
      </c>
      <c r="E312" s="149">
        <f>SUBTOTAL(9,E313:E316)</f>
        <v>5618.75</v>
      </c>
      <c r="F312" s="176">
        <v>0</v>
      </c>
      <c r="G312" s="177">
        <f t="shared" si="41"/>
        <v>1</v>
      </c>
    </row>
    <row r="313" spans="1:7" x14ac:dyDescent="0.25">
      <c r="A313" s="156" t="s">
        <v>142</v>
      </c>
      <c r="B313" s="150" t="s">
        <v>143</v>
      </c>
      <c r="C313" s="151">
        <f>SUBTOTAL(9,C314:C316)</f>
        <v>0</v>
      </c>
      <c r="D313" s="151">
        <f>SUBTOTAL(9,D314:D316)</f>
        <v>5618.75</v>
      </c>
      <c r="E313" s="151">
        <f>SUBTOTAL(9,E314:E316)</f>
        <v>5618.75</v>
      </c>
      <c r="F313" s="163">
        <v>0</v>
      </c>
      <c r="G313" s="167">
        <f t="shared" si="41"/>
        <v>1</v>
      </c>
    </row>
    <row r="314" spans="1:7" x14ac:dyDescent="0.25">
      <c r="A314" s="61" t="s">
        <v>165</v>
      </c>
      <c r="B314" s="68" t="s">
        <v>166</v>
      </c>
      <c r="C314" s="59">
        <v>0</v>
      </c>
      <c r="D314" s="59">
        <v>2370</v>
      </c>
      <c r="E314" s="59">
        <v>2370</v>
      </c>
      <c r="F314" s="163">
        <v>0</v>
      </c>
      <c r="G314" s="167">
        <f t="shared" si="41"/>
        <v>1</v>
      </c>
    </row>
    <row r="315" spans="1:7" x14ac:dyDescent="0.25">
      <c r="A315" s="61" t="s">
        <v>146</v>
      </c>
      <c r="B315" s="68" t="s">
        <v>147</v>
      </c>
      <c r="C315" s="59">
        <v>0</v>
      </c>
      <c r="D315" s="59">
        <v>1373.75</v>
      </c>
      <c r="E315" s="59">
        <v>1373.75</v>
      </c>
      <c r="F315" s="163">
        <v>0</v>
      </c>
      <c r="G315" s="167">
        <f t="shared" si="41"/>
        <v>1</v>
      </c>
    </row>
    <row r="316" spans="1:7" x14ac:dyDescent="0.25">
      <c r="A316" s="61" t="s">
        <v>152</v>
      </c>
      <c r="B316" s="68" t="s">
        <v>153</v>
      </c>
      <c r="C316" s="59">
        <v>0</v>
      </c>
      <c r="D316" s="59">
        <v>1875</v>
      </c>
      <c r="E316" s="59">
        <v>1875</v>
      </c>
      <c r="F316" s="163">
        <v>0</v>
      </c>
      <c r="G316" s="167">
        <f t="shared" si="41"/>
        <v>1</v>
      </c>
    </row>
    <row r="317" spans="1:7" ht="16.5" thickBot="1" x14ac:dyDescent="0.3">
      <c r="A317" s="79" t="s">
        <v>67</v>
      </c>
      <c r="B317" s="80"/>
      <c r="C317" s="81">
        <f>C7+C44+C106+C124+C138+C162+C183+C197+C204+C222+C240+C258+C273+C280</f>
        <v>1712537.2300000004</v>
      </c>
      <c r="D317" s="81">
        <f>SUBTOTAL(9,D13:D316)</f>
        <v>2244349.1399999992</v>
      </c>
      <c r="E317" s="81">
        <f>SUBTOTAL(9,E13:E316)</f>
        <v>2109802.8099999991</v>
      </c>
      <c r="F317" s="178">
        <f t="shared" ref="F317" si="42">E317/C317</f>
        <v>1.2319748575626579</v>
      </c>
      <c r="G317" s="179">
        <f t="shared" si="41"/>
        <v>0.94005106977250419</v>
      </c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0D40-37AE-480A-BC15-DD402BBBD97D}">
  <sheetPr>
    <tabColor theme="7" tint="0.59999389629810485"/>
  </sheetPr>
  <dimension ref="A2:G75"/>
  <sheetViews>
    <sheetView topLeftCell="A43" workbookViewId="0">
      <selection activeCell="C60" sqref="C60"/>
    </sheetView>
  </sheetViews>
  <sheetFormatPr defaultRowHeight="15" x14ac:dyDescent="0.25"/>
  <cols>
    <col min="1" max="1" width="7.85546875" customWidth="1"/>
    <col min="2" max="2" width="59.5703125" customWidth="1"/>
    <col min="3" max="5" width="18.7109375" customWidth="1"/>
    <col min="6" max="6" width="18.85546875" customWidth="1"/>
    <col min="7" max="7" width="16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233</v>
      </c>
      <c r="B3" s="23"/>
      <c r="C3" s="23"/>
      <c r="D3" s="23"/>
      <c r="E3" s="23"/>
      <c r="F3" s="23"/>
      <c r="G3" s="23"/>
    </row>
    <row r="4" spans="1:7" ht="20.25" x14ac:dyDescent="0.3">
      <c r="A4" s="24" t="s">
        <v>234</v>
      </c>
      <c r="B4" s="24"/>
      <c r="C4" s="24"/>
      <c r="D4" s="24"/>
      <c r="E4" s="24"/>
      <c r="F4" s="23"/>
      <c r="G4" s="23"/>
    </row>
    <row r="5" spans="1:7" ht="21" thickBot="1" x14ac:dyDescent="0.35">
      <c r="A5" s="23"/>
      <c r="B5" s="23"/>
      <c r="C5" s="23"/>
      <c r="D5" s="23"/>
      <c r="E5" s="23"/>
      <c r="F5" s="23"/>
      <c r="G5" s="23"/>
    </row>
    <row r="6" spans="1:7" ht="55.9" customHeight="1" thickBot="1" x14ac:dyDescent="0.3">
      <c r="A6" s="347" t="s">
        <v>15</v>
      </c>
      <c r="B6" s="348"/>
      <c r="C6" s="186" t="s">
        <v>33</v>
      </c>
      <c r="D6" s="186" t="s">
        <v>34</v>
      </c>
      <c r="E6" s="186" t="s">
        <v>35</v>
      </c>
      <c r="F6" s="186" t="s">
        <v>36</v>
      </c>
      <c r="G6" s="187" t="s">
        <v>37</v>
      </c>
    </row>
    <row r="7" spans="1:7" ht="15.75" x14ac:dyDescent="0.25">
      <c r="A7" s="196" t="s">
        <v>276</v>
      </c>
      <c r="B7" s="197" t="s">
        <v>72</v>
      </c>
      <c r="C7" s="198">
        <f>SUBTOTAL(9,C8:C8)</f>
        <v>93827.23</v>
      </c>
      <c r="D7" s="198">
        <f>SUBTOTAL(9,D8:D8)</f>
        <v>105840.89</v>
      </c>
      <c r="E7" s="198">
        <f>SUBTOTAL(9,E8:E8)</f>
        <v>105840.89</v>
      </c>
      <c r="F7" s="199">
        <f>E7/C7</f>
        <v>1.1280402288333569</v>
      </c>
      <c r="G7" s="200">
        <f>E7/D7</f>
        <v>1</v>
      </c>
    </row>
    <row r="8" spans="1:7" ht="15" customHeight="1" x14ac:dyDescent="0.25">
      <c r="A8" s="61" t="s">
        <v>262</v>
      </c>
      <c r="B8" s="58" t="s">
        <v>72</v>
      </c>
      <c r="C8" s="59">
        <v>93827.23</v>
      </c>
      <c r="D8" s="59">
        <v>105840.89</v>
      </c>
      <c r="E8" s="59">
        <v>105840.89</v>
      </c>
      <c r="F8" s="60">
        <f t="shared" ref="F8:F39" si="0">E8/C8</f>
        <v>1.1280402288333569</v>
      </c>
      <c r="G8" s="62">
        <f t="shared" ref="G8:G39" si="1">E8/D8</f>
        <v>1</v>
      </c>
    </row>
    <row r="9" spans="1:7" ht="15.75" x14ac:dyDescent="0.25">
      <c r="A9" s="201" t="s">
        <v>277</v>
      </c>
      <c r="B9" s="193" t="s">
        <v>79</v>
      </c>
      <c r="C9" s="194">
        <f>SUBTOTAL(9,C10:C10)</f>
        <v>87342.68</v>
      </c>
      <c r="D9" s="194">
        <f>SUBTOTAL(9,D10:D10)</f>
        <v>130503.22</v>
      </c>
      <c r="E9" s="194">
        <f>SUBTOTAL(9,E10:E10)</f>
        <v>96255.98</v>
      </c>
      <c r="F9" s="195">
        <f t="shared" si="0"/>
        <v>1.1020497653609898</v>
      </c>
      <c r="G9" s="202">
        <f t="shared" si="1"/>
        <v>0.73757551729374948</v>
      </c>
    </row>
    <row r="10" spans="1:7" x14ac:dyDescent="0.25">
      <c r="A10" s="61" t="s">
        <v>263</v>
      </c>
      <c r="B10" s="58" t="s">
        <v>79</v>
      </c>
      <c r="C10" s="59">
        <v>87342.68</v>
      </c>
      <c r="D10" s="59">
        <v>130503.22</v>
      </c>
      <c r="E10" s="59">
        <v>96255.98</v>
      </c>
      <c r="F10" s="60">
        <f t="shared" si="0"/>
        <v>1.1020497653609898</v>
      </c>
      <c r="G10" s="62">
        <f t="shared" si="1"/>
        <v>0.73757551729374948</v>
      </c>
    </row>
    <row r="11" spans="1:7" ht="15.75" x14ac:dyDescent="0.25">
      <c r="A11" s="201" t="s">
        <v>277</v>
      </c>
      <c r="B11" s="193" t="s">
        <v>98</v>
      </c>
      <c r="C11" s="194">
        <f>SUBTOTAL(9,C12:C12)</f>
        <v>0</v>
      </c>
      <c r="D11" s="194">
        <f>SUBTOTAL(9,D12:D12)</f>
        <v>9120.5</v>
      </c>
      <c r="E11" s="194">
        <f>SUBTOTAL(9,E12:E12)</f>
        <v>8716.57</v>
      </c>
      <c r="F11" s="195">
        <v>0</v>
      </c>
      <c r="G11" s="202">
        <f t="shared" si="1"/>
        <v>0.95571185790252722</v>
      </c>
    </row>
    <row r="12" spans="1:7" x14ac:dyDescent="0.25">
      <c r="A12" s="61" t="s">
        <v>263</v>
      </c>
      <c r="B12" s="58" t="s">
        <v>98</v>
      </c>
      <c r="C12" s="59">
        <v>0</v>
      </c>
      <c r="D12" s="59">
        <v>9120.5</v>
      </c>
      <c r="E12" s="59">
        <v>8716.57</v>
      </c>
      <c r="F12" s="60">
        <v>0</v>
      </c>
      <c r="G12" s="62">
        <f t="shared" si="1"/>
        <v>0.95571185790252722</v>
      </c>
    </row>
    <row r="13" spans="1:7" ht="15.75" x14ac:dyDescent="0.25">
      <c r="A13" s="201" t="s">
        <v>278</v>
      </c>
      <c r="B13" s="193" t="s">
        <v>103</v>
      </c>
      <c r="C13" s="194">
        <f>SUBTOTAL(9,C14:C14)</f>
        <v>250</v>
      </c>
      <c r="D13" s="194">
        <f>SUBTOTAL(9,D14:D14)</f>
        <v>4000</v>
      </c>
      <c r="E13" s="194">
        <f>SUBTOTAL(9,E14:E14)</f>
        <v>2000</v>
      </c>
      <c r="F13" s="195">
        <f t="shared" si="0"/>
        <v>8</v>
      </c>
      <c r="G13" s="202">
        <f t="shared" si="1"/>
        <v>0.5</v>
      </c>
    </row>
    <row r="14" spans="1:7" x14ac:dyDescent="0.25">
      <c r="A14" s="61" t="s">
        <v>264</v>
      </c>
      <c r="B14" s="58" t="s">
        <v>103</v>
      </c>
      <c r="C14" s="59">
        <v>250</v>
      </c>
      <c r="D14" s="59">
        <v>4000</v>
      </c>
      <c r="E14" s="59">
        <v>2000</v>
      </c>
      <c r="F14" s="60">
        <f t="shared" si="0"/>
        <v>8</v>
      </c>
      <c r="G14" s="62">
        <f t="shared" si="1"/>
        <v>0.5</v>
      </c>
    </row>
    <row r="15" spans="1:7" ht="15.75" x14ac:dyDescent="0.25">
      <c r="A15" s="203" t="s">
        <v>279</v>
      </c>
      <c r="B15" s="193" t="s">
        <v>104</v>
      </c>
      <c r="C15" s="194">
        <f>SUBTOTAL(9,C16:C16)</f>
        <v>1444025.67</v>
      </c>
      <c r="D15" s="194">
        <f>SUBTOTAL(9,D16:D16)</f>
        <v>1900050</v>
      </c>
      <c r="E15" s="194">
        <f>SUBTOTAL(9,E16:E16)</f>
        <v>1632306.15</v>
      </c>
      <c r="F15" s="195">
        <f t="shared" si="0"/>
        <v>1.130385826174406</v>
      </c>
      <c r="G15" s="202">
        <f t="shared" si="1"/>
        <v>0.85908589247651368</v>
      </c>
    </row>
    <row r="16" spans="1:7" x14ac:dyDescent="0.25">
      <c r="A16" s="61" t="s">
        <v>265</v>
      </c>
      <c r="B16" s="58" t="s">
        <v>104</v>
      </c>
      <c r="C16" s="59">
        <v>1444025.67</v>
      </c>
      <c r="D16" s="59">
        <v>1900050</v>
      </c>
      <c r="E16" s="59">
        <v>1632306.15</v>
      </c>
      <c r="F16" s="60">
        <f t="shared" si="0"/>
        <v>1.130385826174406</v>
      </c>
      <c r="G16" s="62">
        <f t="shared" si="1"/>
        <v>0.85908589247651368</v>
      </c>
    </row>
    <row r="17" spans="1:7" ht="15.75" x14ac:dyDescent="0.25">
      <c r="A17" s="201" t="s">
        <v>280</v>
      </c>
      <c r="B17" s="193" t="s">
        <v>105</v>
      </c>
      <c r="C17" s="194">
        <f>SUBTOTAL(9,C18:C18)</f>
        <v>55969.53</v>
      </c>
      <c r="D17" s="194">
        <f>SUBTOTAL(9,D18:D18)</f>
        <v>78111.34</v>
      </c>
      <c r="E17" s="194">
        <f>SUBTOTAL(9,E18:E18)</f>
        <v>56765.36</v>
      </c>
      <c r="F17" s="195">
        <f t="shared" si="0"/>
        <v>1.0142189866522018</v>
      </c>
      <c r="G17" s="202">
        <f t="shared" si="1"/>
        <v>0.72672367418098327</v>
      </c>
    </row>
    <row r="18" spans="1:7" x14ac:dyDescent="0.25">
      <c r="A18" s="61" t="s">
        <v>266</v>
      </c>
      <c r="B18" s="58" t="s">
        <v>105</v>
      </c>
      <c r="C18" s="59">
        <v>55969.53</v>
      </c>
      <c r="D18" s="59">
        <v>78111.34</v>
      </c>
      <c r="E18" s="59">
        <v>56765.36</v>
      </c>
      <c r="F18" s="60">
        <f t="shared" si="0"/>
        <v>1.0142189866522018</v>
      </c>
      <c r="G18" s="62">
        <f t="shared" si="1"/>
        <v>0.72672367418098327</v>
      </c>
    </row>
    <row r="19" spans="1:7" ht="15.75" x14ac:dyDescent="0.25">
      <c r="A19" s="201" t="s">
        <v>281</v>
      </c>
      <c r="B19" s="193" t="s">
        <v>106</v>
      </c>
      <c r="C19" s="194">
        <f>SUBTOTAL(9,C20:C20)</f>
        <v>0</v>
      </c>
      <c r="D19" s="194">
        <f>SUBTOTAL(9,D20:D20)</f>
        <v>500</v>
      </c>
      <c r="E19" s="194">
        <f>SUBTOTAL(9,E20:E20)</f>
        <v>380</v>
      </c>
      <c r="F19" s="195">
        <v>0</v>
      </c>
      <c r="G19" s="202">
        <f t="shared" si="1"/>
        <v>0.76</v>
      </c>
    </row>
    <row r="20" spans="1:7" x14ac:dyDescent="0.25">
      <c r="A20" s="61" t="s">
        <v>270</v>
      </c>
      <c r="B20" s="58" t="s">
        <v>106</v>
      </c>
      <c r="C20" s="59">
        <v>0</v>
      </c>
      <c r="D20" s="59">
        <v>500</v>
      </c>
      <c r="E20" s="59">
        <v>380</v>
      </c>
      <c r="F20" s="60">
        <v>0</v>
      </c>
      <c r="G20" s="62">
        <f t="shared" si="1"/>
        <v>0.76</v>
      </c>
    </row>
    <row r="21" spans="1:7" ht="15.75" x14ac:dyDescent="0.25">
      <c r="A21" s="201" t="s">
        <v>282</v>
      </c>
      <c r="B21" s="193" t="s">
        <v>109</v>
      </c>
      <c r="C21" s="194">
        <f>SUBTOTAL(9,C22:C22)</f>
        <v>400</v>
      </c>
      <c r="D21" s="194">
        <f>SUBTOTAL(9,D22:D22)</f>
        <v>550</v>
      </c>
      <c r="E21" s="194">
        <f>SUBTOTAL(9,E22:E22)</f>
        <v>550</v>
      </c>
      <c r="F21" s="195">
        <f t="shared" si="0"/>
        <v>1.375</v>
      </c>
      <c r="G21" s="202">
        <f t="shared" si="1"/>
        <v>1</v>
      </c>
    </row>
    <row r="22" spans="1:7" x14ac:dyDescent="0.25">
      <c r="A22" s="61" t="s">
        <v>267</v>
      </c>
      <c r="B22" s="58" t="s">
        <v>109</v>
      </c>
      <c r="C22" s="59">
        <v>400</v>
      </c>
      <c r="D22" s="59">
        <v>550</v>
      </c>
      <c r="E22" s="59">
        <v>550</v>
      </c>
      <c r="F22" s="60">
        <f t="shared" si="0"/>
        <v>1.375</v>
      </c>
      <c r="G22" s="62">
        <f t="shared" si="1"/>
        <v>1</v>
      </c>
    </row>
    <row r="23" spans="1:7" ht="15.75" x14ac:dyDescent="0.25">
      <c r="A23" s="201" t="s">
        <v>279</v>
      </c>
      <c r="B23" s="193" t="s">
        <v>114</v>
      </c>
      <c r="C23" s="194">
        <f>SUBTOTAL(9,C24:C24)</f>
        <v>275.33999999999997</v>
      </c>
      <c r="D23" s="194">
        <f>SUBTOTAL(9,D24:D24)</f>
        <v>214.4</v>
      </c>
      <c r="E23" s="194">
        <f>SUBTOTAL(9,E24:E24)</f>
        <v>214.4</v>
      </c>
      <c r="F23" s="195">
        <f t="shared" si="0"/>
        <v>0.77867363986344162</v>
      </c>
      <c r="G23" s="202">
        <f t="shared" si="1"/>
        <v>1</v>
      </c>
    </row>
    <row r="24" spans="1:7" x14ac:dyDescent="0.25">
      <c r="A24" s="61" t="s">
        <v>265</v>
      </c>
      <c r="B24" s="58" t="s">
        <v>114</v>
      </c>
      <c r="C24" s="59">
        <v>275.33999999999997</v>
      </c>
      <c r="D24" s="59">
        <v>214.4</v>
      </c>
      <c r="E24" s="59">
        <v>214.4</v>
      </c>
      <c r="F24" s="60">
        <f t="shared" si="0"/>
        <v>0.77867363986344162</v>
      </c>
      <c r="G24" s="62">
        <f t="shared" si="1"/>
        <v>1</v>
      </c>
    </row>
    <row r="25" spans="1:7" ht="15.75" x14ac:dyDescent="0.25">
      <c r="A25" s="203" t="s">
        <v>280</v>
      </c>
      <c r="B25" s="193" t="s">
        <v>115</v>
      </c>
      <c r="C25" s="194">
        <f>SUBTOTAL(9,C26:C26)</f>
        <v>659.24</v>
      </c>
      <c r="D25" s="194">
        <f>SUBTOTAL(9,D26:D26)</f>
        <v>1953.94</v>
      </c>
      <c r="E25" s="194">
        <f>SUBTOTAL(9,E26:E26)</f>
        <v>1953.94</v>
      </c>
      <c r="F25" s="195">
        <f t="shared" si="0"/>
        <v>2.9639281596990474</v>
      </c>
      <c r="G25" s="202">
        <f t="shared" si="1"/>
        <v>1</v>
      </c>
    </row>
    <row r="26" spans="1:7" x14ac:dyDescent="0.25">
      <c r="A26" s="61" t="s">
        <v>266</v>
      </c>
      <c r="B26" s="58" t="s">
        <v>115</v>
      </c>
      <c r="C26" s="59">
        <v>659.24</v>
      </c>
      <c r="D26" s="59">
        <v>1953.94</v>
      </c>
      <c r="E26" s="59">
        <v>1953.94</v>
      </c>
      <c r="F26" s="60">
        <f t="shared" si="0"/>
        <v>2.9639281596990474</v>
      </c>
      <c r="G26" s="62">
        <f t="shared" si="1"/>
        <v>1</v>
      </c>
    </row>
    <row r="27" spans="1:7" ht="15.75" x14ac:dyDescent="0.25">
      <c r="A27" s="201" t="s">
        <v>279</v>
      </c>
      <c r="B27" s="193" t="s">
        <v>116</v>
      </c>
      <c r="C27" s="194">
        <f>SUBTOTAL(9,C28:C28)</f>
        <v>1465.83</v>
      </c>
      <c r="D27" s="194">
        <f>SUBTOTAL(9,D28:D28)</f>
        <v>1800.4</v>
      </c>
      <c r="E27" s="194">
        <f>SUBTOTAL(9,E28:E28)</f>
        <v>1800.4</v>
      </c>
      <c r="F27" s="195">
        <f t="shared" si="0"/>
        <v>1.2282461131236229</v>
      </c>
      <c r="G27" s="202">
        <f t="shared" si="1"/>
        <v>1</v>
      </c>
    </row>
    <row r="28" spans="1:7" x14ac:dyDescent="0.25">
      <c r="A28" s="61" t="s">
        <v>268</v>
      </c>
      <c r="B28" s="58" t="s">
        <v>116</v>
      </c>
      <c r="C28" s="59">
        <v>1465.83</v>
      </c>
      <c r="D28" s="59">
        <v>1800.4</v>
      </c>
      <c r="E28" s="59">
        <v>1800.4</v>
      </c>
      <c r="F28" s="60">
        <f t="shared" si="0"/>
        <v>1.2282461131236229</v>
      </c>
      <c r="G28" s="62">
        <f t="shared" si="1"/>
        <v>1</v>
      </c>
    </row>
    <row r="29" spans="1:7" ht="15.75" x14ac:dyDescent="0.25">
      <c r="A29" s="201" t="s">
        <v>283</v>
      </c>
      <c r="B29" s="193" t="s">
        <v>121</v>
      </c>
      <c r="C29" s="194">
        <f>SUBTOTAL(9,C30:C30)</f>
        <v>6606.24</v>
      </c>
      <c r="D29" s="194">
        <f>SUBTOTAL(9,D30:D30)</f>
        <v>10202.299999999999</v>
      </c>
      <c r="E29" s="194">
        <f>SUBTOTAL(9,E30:E30)</f>
        <v>10202.299999999999</v>
      </c>
      <c r="F29" s="195">
        <f t="shared" si="0"/>
        <v>1.5443429242655429</v>
      </c>
      <c r="G29" s="202">
        <f t="shared" si="1"/>
        <v>1</v>
      </c>
    </row>
    <row r="30" spans="1:7" x14ac:dyDescent="0.25">
      <c r="A30" s="61" t="s">
        <v>269</v>
      </c>
      <c r="B30" s="58" t="s">
        <v>121</v>
      </c>
      <c r="C30" s="59">
        <v>6606.24</v>
      </c>
      <c r="D30" s="59">
        <v>10202.299999999999</v>
      </c>
      <c r="E30" s="59">
        <v>10202.299999999999</v>
      </c>
      <c r="F30" s="60">
        <f t="shared" si="0"/>
        <v>1.5443429242655429</v>
      </c>
      <c r="G30" s="62">
        <f t="shared" si="1"/>
        <v>1</v>
      </c>
    </row>
    <row r="31" spans="1:7" ht="15.75" x14ac:dyDescent="0.25">
      <c r="A31" s="201" t="s">
        <v>279</v>
      </c>
      <c r="B31" s="193" t="s">
        <v>122</v>
      </c>
      <c r="C31" s="194">
        <f>SUBTOTAL(9,C32:C32)</f>
        <v>0</v>
      </c>
      <c r="D31" s="194">
        <f>SUBTOTAL(9,D32:D32)</f>
        <v>4450</v>
      </c>
      <c r="E31" s="194">
        <f>SUBTOTAL(9,E32:E32)</f>
        <v>4450</v>
      </c>
      <c r="F31" s="195">
        <v>0</v>
      </c>
      <c r="G31" s="202">
        <f t="shared" si="1"/>
        <v>1</v>
      </c>
    </row>
    <row r="32" spans="1:7" x14ac:dyDescent="0.25">
      <c r="A32" s="61" t="s">
        <v>265</v>
      </c>
      <c r="B32" s="58" t="s">
        <v>122</v>
      </c>
      <c r="C32" s="59">
        <v>0</v>
      </c>
      <c r="D32" s="59">
        <v>4450</v>
      </c>
      <c r="E32" s="59">
        <v>4450</v>
      </c>
      <c r="F32" s="60">
        <v>0</v>
      </c>
      <c r="G32" s="62">
        <f t="shared" si="1"/>
        <v>1</v>
      </c>
    </row>
    <row r="33" spans="1:7" ht="15" customHeight="1" x14ac:dyDescent="0.25">
      <c r="A33" s="201" t="s">
        <v>283</v>
      </c>
      <c r="B33" s="193" t="s">
        <v>123</v>
      </c>
      <c r="C33" s="194">
        <f>SUBTOTAL(9,C34:C34)</f>
        <v>86.97</v>
      </c>
      <c r="D33" s="194">
        <f>SUBTOTAL(9,D34:D34)</f>
        <v>326.77999999999997</v>
      </c>
      <c r="E33" s="194">
        <f>SUBTOTAL(9,E34:E34)</f>
        <v>323.93</v>
      </c>
      <c r="F33" s="195">
        <f t="shared" si="0"/>
        <v>3.72461768425894</v>
      </c>
      <c r="G33" s="202">
        <f t="shared" si="1"/>
        <v>0.99127853601811622</v>
      </c>
    </row>
    <row r="34" spans="1:7" x14ac:dyDescent="0.25">
      <c r="A34" s="61" t="s">
        <v>269</v>
      </c>
      <c r="B34" s="58" t="s">
        <v>123</v>
      </c>
      <c r="C34" s="59">
        <v>86.97</v>
      </c>
      <c r="D34" s="59">
        <v>326.77999999999997</v>
      </c>
      <c r="E34" s="59">
        <v>323.93</v>
      </c>
      <c r="F34" s="60">
        <f t="shared" si="0"/>
        <v>3.72461768425894</v>
      </c>
      <c r="G34" s="62">
        <f t="shared" si="1"/>
        <v>0.99127853601811622</v>
      </c>
    </row>
    <row r="35" spans="1:7" ht="15.75" x14ac:dyDescent="0.25">
      <c r="A35" s="201" t="s">
        <v>279</v>
      </c>
      <c r="B35" s="193" t="s">
        <v>124</v>
      </c>
      <c r="C35" s="194">
        <f>SUBTOTAL(9,C36:C36)</f>
        <v>4.3499999999999996</v>
      </c>
      <c r="D35" s="194">
        <f>SUBTOTAL(9,D36:D36)</f>
        <v>16.98</v>
      </c>
      <c r="E35" s="194">
        <f>SUBTOTAL(9,E36:E36)</f>
        <v>16.190000000000001</v>
      </c>
      <c r="F35" s="195">
        <f t="shared" si="0"/>
        <v>3.7218390804597705</v>
      </c>
      <c r="G35" s="202">
        <f t="shared" si="1"/>
        <v>0.95347467608951708</v>
      </c>
    </row>
    <row r="36" spans="1:7" x14ac:dyDescent="0.25">
      <c r="A36" s="61" t="s">
        <v>268</v>
      </c>
      <c r="B36" s="58" t="s">
        <v>124</v>
      </c>
      <c r="C36" s="59">
        <v>4.3499999999999996</v>
      </c>
      <c r="D36" s="59">
        <v>16.98</v>
      </c>
      <c r="E36" s="59">
        <v>16.190000000000001</v>
      </c>
      <c r="F36" s="60">
        <f t="shared" si="0"/>
        <v>3.7218390804597705</v>
      </c>
      <c r="G36" s="62">
        <f t="shared" si="1"/>
        <v>0.95347467608951708</v>
      </c>
    </row>
    <row r="37" spans="1:7" ht="31.5" x14ac:dyDescent="0.25">
      <c r="A37" s="204" t="s">
        <v>284</v>
      </c>
      <c r="B37" s="193" t="s">
        <v>125</v>
      </c>
      <c r="C37" s="194">
        <f>SUBTOTAL(9,C38:C38)</f>
        <v>0</v>
      </c>
      <c r="D37" s="194">
        <f>SUBTOTAL(9,D38:D38)</f>
        <v>15120</v>
      </c>
      <c r="E37" s="194">
        <f>SUBTOTAL(9,E38:E38)</f>
        <v>14970</v>
      </c>
      <c r="F37" s="195">
        <v>0</v>
      </c>
      <c r="G37" s="202">
        <f t="shared" si="1"/>
        <v>0.99007936507936511</v>
      </c>
    </row>
    <row r="38" spans="1:7" ht="25.5" thickBot="1" x14ac:dyDescent="0.3">
      <c r="A38" s="205" t="s">
        <v>275</v>
      </c>
      <c r="B38" s="206" t="s">
        <v>125</v>
      </c>
      <c r="C38" s="207">
        <v>0</v>
      </c>
      <c r="D38" s="207">
        <v>15120</v>
      </c>
      <c r="E38" s="207">
        <v>14970</v>
      </c>
      <c r="F38" s="208">
        <v>0</v>
      </c>
      <c r="G38" s="209">
        <f t="shared" si="1"/>
        <v>0.99007936507936511</v>
      </c>
    </row>
    <row r="39" spans="1:7" ht="16.5" thickBot="1" x14ac:dyDescent="0.3">
      <c r="A39" s="188" t="s">
        <v>52</v>
      </c>
      <c r="B39" s="189"/>
      <c r="C39" s="190">
        <f>SUBTOTAL(9,C8:C38)</f>
        <v>1690913.08</v>
      </c>
      <c r="D39" s="190">
        <f>SUBTOTAL(9,D8:D38)</f>
        <v>2262760.7499999991</v>
      </c>
      <c r="E39" s="190">
        <f>E7+E9+E11+E13+E15+E17+E19+E21+E23+E25+E27+E29+E31+E33+E35+E37</f>
        <v>1936746.1099999996</v>
      </c>
      <c r="F39" s="191">
        <f t="shared" si="0"/>
        <v>1.145384782285793</v>
      </c>
      <c r="G39" s="192">
        <f t="shared" si="1"/>
        <v>0.85592173631259971</v>
      </c>
    </row>
    <row r="40" spans="1:7" ht="15.75" thickBot="1" x14ac:dyDescent="0.3">
      <c r="B40" s="20"/>
      <c r="C40" s="25"/>
      <c r="D40" s="25"/>
      <c r="E40" s="25"/>
      <c r="F40" s="26"/>
      <c r="G40" s="26"/>
    </row>
    <row r="41" spans="1:7" ht="39" thickBot="1" x14ac:dyDescent="0.3">
      <c r="A41" s="349" t="s">
        <v>15</v>
      </c>
      <c r="B41" s="350"/>
      <c r="C41" s="117" t="s">
        <v>33</v>
      </c>
      <c r="D41" s="117" t="s">
        <v>34</v>
      </c>
      <c r="E41" s="117" t="s">
        <v>35</v>
      </c>
      <c r="F41" s="117" t="s">
        <v>36</v>
      </c>
      <c r="G41" s="120" t="s">
        <v>37</v>
      </c>
    </row>
    <row r="42" spans="1:7" ht="15.75" x14ac:dyDescent="0.25">
      <c r="A42" s="196" t="s">
        <v>276</v>
      </c>
      <c r="B42" s="216" t="s">
        <v>72</v>
      </c>
      <c r="C42" s="198">
        <f>SUBTOTAL(9,C43:C43)</f>
        <v>95449</v>
      </c>
      <c r="D42" s="198">
        <f>SUBTOTAL(9,D43:D43)</f>
        <v>105840.89000000001</v>
      </c>
      <c r="E42" s="198">
        <f>SUBTOTAL(9,E43:E43)</f>
        <v>105840.89</v>
      </c>
      <c r="F42" s="199">
        <f>E42/C42</f>
        <v>1.1088737440937044</v>
      </c>
      <c r="G42" s="200">
        <f>E42/D42</f>
        <v>0.99999999999999989</v>
      </c>
    </row>
    <row r="43" spans="1:7" x14ac:dyDescent="0.25">
      <c r="A43" s="61" t="s">
        <v>262</v>
      </c>
      <c r="B43" s="68" t="s">
        <v>72</v>
      </c>
      <c r="C43" s="59">
        <v>95449</v>
      </c>
      <c r="D43" s="59">
        <v>105840.89000000001</v>
      </c>
      <c r="E43" s="59">
        <v>105840.89</v>
      </c>
      <c r="F43" s="60">
        <f t="shared" ref="F43:F74" si="2">E43/C43</f>
        <v>1.1088737440937044</v>
      </c>
      <c r="G43" s="62">
        <f t="shared" ref="G43:G74" si="3">E43/D43</f>
        <v>0.99999999999999989</v>
      </c>
    </row>
    <row r="44" spans="1:7" ht="15.75" x14ac:dyDescent="0.25">
      <c r="A44" s="201" t="s">
        <v>277</v>
      </c>
      <c r="B44" s="215" t="s">
        <v>79</v>
      </c>
      <c r="C44" s="194">
        <f>SUBTOTAL(9,C45:C45)</f>
        <v>112278.03999999998</v>
      </c>
      <c r="D44" s="194">
        <f>SUBTOTAL(9,D45:D45)</f>
        <v>112091.61</v>
      </c>
      <c r="E44" s="194">
        <f>SUBTOTAL(9,E45:E45)</f>
        <v>99937.919999999998</v>
      </c>
      <c r="F44" s="195">
        <f t="shared" si="2"/>
        <v>0.89009320077194098</v>
      </c>
      <c r="G44" s="202">
        <f t="shared" si="3"/>
        <v>0.89157359770280753</v>
      </c>
    </row>
    <row r="45" spans="1:7" x14ac:dyDescent="0.25">
      <c r="A45" s="61" t="s">
        <v>263</v>
      </c>
      <c r="B45" s="68" t="s">
        <v>79</v>
      </c>
      <c r="C45" s="59">
        <f>104425.04+8137+36+908.93-1621.77+392.84</f>
        <v>112278.03999999998</v>
      </c>
      <c r="D45" s="59">
        <v>112091.61</v>
      </c>
      <c r="E45" s="59">
        <f>95250.39+4687.53</f>
        <v>99937.919999999998</v>
      </c>
      <c r="F45" s="60">
        <f t="shared" si="2"/>
        <v>0.89009320077194098</v>
      </c>
      <c r="G45" s="62">
        <f t="shared" si="3"/>
        <v>0.89157359770280753</v>
      </c>
    </row>
    <row r="46" spans="1:7" ht="15.75" x14ac:dyDescent="0.25">
      <c r="A46" s="201" t="s">
        <v>277</v>
      </c>
      <c r="B46" s="215" t="s">
        <v>98</v>
      </c>
      <c r="C46" s="194">
        <f>SUBTOTAL(9,C47:C47)</f>
        <v>0</v>
      </c>
      <c r="D46" s="194">
        <f>SUBTOTAL(9,D47:D47)</f>
        <v>9120.5</v>
      </c>
      <c r="E46" s="194">
        <f>SUBTOTAL(9,E47:E47)</f>
        <v>8848.07</v>
      </c>
      <c r="F46" s="195">
        <v>0</v>
      </c>
      <c r="G46" s="202">
        <f t="shared" si="3"/>
        <v>0.9701299270873307</v>
      </c>
    </row>
    <row r="47" spans="1:7" x14ac:dyDescent="0.25">
      <c r="A47" s="61" t="s">
        <v>263</v>
      </c>
      <c r="B47" s="68" t="s">
        <v>98</v>
      </c>
      <c r="C47" s="59">
        <v>0</v>
      </c>
      <c r="D47" s="59">
        <v>9120.5</v>
      </c>
      <c r="E47" s="59">
        <v>8848.07</v>
      </c>
      <c r="F47" s="60">
        <v>0</v>
      </c>
      <c r="G47" s="62">
        <f t="shared" si="3"/>
        <v>0.9701299270873307</v>
      </c>
    </row>
    <row r="48" spans="1:7" ht="15.75" x14ac:dyDescent="0.25">
      <c r="A48" s="201" t="s">
        <v>278</v>
      </c>
      <c r="B48" s="215" t="s">
        <v>103</v>
      </c>
      <c r="C48" s="194">
        <f>SUBTOTAL(9,C49:C49)</f>
        <v>0</v>
      </c>
      <c r="D48" s="194">
        <f>SUBTOTAL(9,D49:D49)</f>
        <v>4000</v>
      </c>
      <c r="E48" s="194">
        <f>SUBTOTAL(9,E49:E49)</f>
        <v>2500</v>
      </c>
      <c r="F48" s="195">
        <v>0</v>
      </c>
      <c r="G48" s="202">
        <f t="shared" si="3"/>
        <v>0.625</v>
      </c>
    </row>
    <row r="49" spans="1:7" x14ac:dyDescent="0.25">
      <c r="A49" s="61" t="s">
        <v>264</v>
      </c>
      <c r="B49" s="68" t="s">
        <v>103</v>
      </c>
      <c r="C49" s="59">
        <v>0</v>
      </c>
      <c r="D49" s="59">
        <v>4000</v>
      </c>
      <c r="E49" s="59">
        <v>2500</v>
      </c>
      <c r="F49" s="60">
        <v>0</v>
      </c>
      <c r="G49" s="62">
        <f t="shared" si="3"/>
        <v>0.625</v>
      </c>
    </row>
    <row r="50" spans="1:7" ht="15.75" x14ac:dyDescent="0.25">
      <c r="A50" s="201" t="s">
        <v>279</v>
      </c>
      <c r="B50" s="215" t="s">
        <v>104</v>
      </c>
      <c r="C50" s="194">
        <f>SUBTOTAL(9,C51:C51)</f>
        <v>1437919.96</v>
      </c>
      <c r="D50" s="194">
        <f>SUBTOTAL(9,D51:D51)</f>
        <v>1900050</v>
      </c>
      <c r="E50" s="194">
        <f>SUBTOTAL(9,E51:E51)</f>
        <v>1787410.49</v>
      </c>
      <c r="F50" s="195">
        <f t="shared" si="2"/>
        <v>1.2430528400203862</v>
      </c>
      <c r="G50" s="202">
        <f t="shared" si="3"/>
        <v>0.94071760743138333</v>
      </c>
    </row>
    <row r="51" spans="1:7" x14ac:dyDescent="0.25">
      <c r="A51" s="61" t="s">
        <v>265</v>
      </c>
      <c r="B51" s="68" t="s">
        <v>104</v>
      </c>
      <c r="C51" s="59">
        <v>1437919.96</v>
      </c>
      <c r="D51" s="59">
        <v>1900050</v>
      </c>
      <c r="E51" s="59">
        <v>1787410.49</v>
      </c>
      <c r="F51" s="60">
        <f t="shared" si="2"/>
        <v>1.2430528400203862</v>
      </c>
      <c r="G51" s="62">
        <f t="shared" si="3"/>
        <v>0.94071760743138333</v>
      </c>
    </row>
    <row r="52" spans="1:7" ht="15.75" x14ac:dyDescent="0.25">
      <c r="A52" s="201" t="s">
        <v>280</v>
      </c>
      <c r="B52" s="215" t="s">
        <v>105</v>
      </c>
      <c r="C52" s="194">
        <f>SUBTOTAL(9,C53:C53)</f>
        <v>55576.69</v>
      </c>
      <c r="D52" s="194">
        <f>SUBTOTAL(9,D53:D53)</f>
        <v>78111.34</v>
      </c>
      <c r="E52" s="194">
        <f>SUBTOTAL(9,E53:E53)</f>
        <v>70404.28</v>
      </c>
      <c r="F52" s="195">
        <f t="shared" si="2"/>
        <v>1.2667951257982437</v>
      </c>
      <c r="G52" s="202">
        <f t="shared" si="3"/>
        <v>0.90133238016400696</v>
      </c>
    </row>
    <row r="53" spans="1:7" x14ac:dyDescent="0.25">
      <c r="A53" s="61" t="s">
        <v>266</v>
      </c>
      <c r="B53" s="68" t="s">
        <v>105</v>
      </c>
      <c r="C53" s="59">
        <v>55576.69</v>
      </c>
      <c r="D53" s="59">
        <v>78111.34</v>
      </c>
      <c r="E53" s="59">
        <v>70404.28</v>
      </c>
      <c r="F53" s="60">
        <f t="shared" si="2"/>
        <v>1.2667951257982437</v>
      </c>
      <c r="G53" s="62">
        <f t="shared" si="3"/>
        <v>0.90133238016400696</v>
      </c>
    </row>
    <row r="54" spans="1:7" ht="15.75" x14ac:dyDescent="0.25">
      <c r="A54" s="201" t="s">
        <v>281</v>
      </c>
      <c r="B54" s="215" t="s">
        <v>106</v>
      </c>
      <c r="C54" s="194">
        <f>SUBTOTAL(9,C55:C55)</f>
        <v>0</v>
      </c>
      <c r="D54" s="194">
        <f>SUBTOTAL(9,D55:D55)</f>
        <v>500</v>
      </c>
      <c r="E54" s="194">
        <f>SUBTOTAL(9,E55:E55)</f>
        <v>380</v>
      </c>
      <c r="F54" s="195">
        <v>0</v>
      </c>
      <c r="G54" s="202">
        <f t="shared" si="3"/>
        <v>0.76</v>
      </c>
    </row>
    <row r="55" spans="1:7" x14ac:dyDescent="0.25">
      <c r="A55" s="61" t="s">
        <v>270</v>
      </c>
      <c r="B55" s="68" t="s">
        <v>106</v>
      </c>
      <c r="C55" s="59">
        <v>0</v>
      </c>
      <c r="D55" s="59">
        <v>500</v>
      </c>
      <c r="E55" s="59">
        <v>380</v>
      </c>
      <c r="F55" s="60">
        <v>0</v>
      </c>
      <c r="G55" s="62">
        <f t="shared" si="3"/>
        <v>0.76</v>
      </c>
    </row>
    <row r="56" spans="1:7" ht="15.75" x14ac:dyDescent="0.25">
      <c r="A56" s="201" t="s">
        <v>282</v>
      </c>
      <c r="B56" s="215" t="s">
        <v>109</v>
      </c>
      <c r="C56" s="194">
        <f>SUBTOTAL(9,C57:C57)</f>
        <v>0</v>
      </c>
      <c r="D56" s="194">
        <f>SUBTOTAL(9,D57:D57)</f>
        <v>550</v>
      </c>
      <c r="E56" s="194">
        <f>SUBTOTAL(9,E57:E57)</f>
        <v>550</v>
      </c>
      <c r="F56" s="195">
        <v>0</v>
      </c>
      <c r="G56" s="202">
        <f t="shared" si="3"/>
        <v>1</v>
      </c>
    </row>
    <row r="57" spans="1:7" x14ac:dyDescent="0.25">
      <c r="A57" s="61" t="s">
        <v>267</v>
      </c>
      <c r="B57" s="68" t="s">
        <v>109</v>
      </c>
      <c r="C57" s="59">
        <v>0</v>
      </c>
      <c r="D57" s="59">
        <v>550</v>
      </c>
      <c r="E57" s="59">
        <v>550</v>
      </c>
      <c r="F57" s="60">
        <v>0</v>
      </c>
      <c r="G57" s="62">
        <f t="shared" si="3"/>
        <v>1</v>
      </c>
    </row>
    <row r="58" spans="1:7" ht="15.75" x14ac:dyDescent="0.25">
      <c r="A58" s="201" t="s">
        <v>279</v>
      </c>
      <c r="B58" s="215" t="s">
        <v>114</v>
      </c>
      <c r="C58" s="194">
        <f>SUBTOTAL(9,C59:C59)</f>
        <v>683.08</v>
      </c>
      <c r="D58" s="194">
        <f>SUBTOTAL(9,D59:D59)</f>
        <v>214.4</v>
      </c>
      <c r="E58" s="194">
        <f>SUBTOTAL(9,E59:E59)</f>
        <v>214.4</v>
      </c>
      <c r="F58" s="195">
        <f t="shared" si="2"/>
        <v>0.3138724600339638</v>
      </c>
      <c r="G58" s="202">
        <f t="shared" si="3"/>
        <v>1</v>
      </c>
    </row>
    <row r="59" spans="1:7" x14ac:dyDescent="0.25">
      <c r="A59" s="61" t="s">
        <v>265</v>
      </c>
      <c r="B59" s="68" t="s">
        <v>114</v>
      </c>
      <c r="C59" s="59">
        <f>119.6+563.48</f>
        <v>683.08</v>
      </c>
      <c r="D59" s="59">
        <v>214.4</v>
      </c>
      <c r="E59" s="59">
        <v>214.4</v>
      </c>
      <c r="F59" s="60">
        <f t="shared" si="2"/>
        <v>0.3138724600339638</v>
      </c>
      <c r="G59" s="62">
        <f t="shared" si="3"/>
        <v>1</v>
      </c>
    </row>
    <row r="60" spans="1:7" ht="15.75" x14ac:dyDescent="0.25">
      <c r="A60" s="201" t="s">
        <v>280</v>
      </c>
      <c r="B60" s="215" t="s">
        <v>115</v>
      </c>
      <c r="C60" s="194">
        <f>SUBTOTAL(9,C61:C61)</f>
        <v>1290.79</v>
      </c>
      <c r="D60" s="194">
        <f>SUBTOTAL(9,D61:D61)</f>
        <v>1953.94</v>
      </c>
      <c r="E60" s="194">
        <f>SUBTOTAL(9,E61:E61)</f>
        <v>1953.94</v>
      </c>
      <c r="F60" s="195">
        <f t="shared" si="2"/>
        <v>1.5137551421997382</v>
      </c>
      <c r="G60" s="202">
        <f t="shared" si="3"/>
        <v>1</v>
      </c>
    </row>
    <row r="61" spans="1:7" x14ac:dyDescent="0.25">
      <c r="A61" s="61" t="s">
        <v>266</v>
      </c>
      <c r="B61" s="68" t="s">
        <v>115</v>
      </c>
      <c r="C61" s="59">
        <v>1290.79</v>
      </c>
      <c r="D61" s="59">
        <v>1953.94</v>
      </c>
      <c r="E61" s="59">
        <v>1953.94</v>
      </c>
      <c r="F61" s="60">
        <f t="shared" si="2"/>
        <v>1.5137551421997382</v>
      </c>
      <c r="G61" s="62">
        <f t="shared" si="3"/>
        <v>1</v>
      </c>
    </row>
    <row r="62" spans="1:7" ht="15.75" x14ac:dyDescent="0.25">
      <c r="A62" s="201" t="s">
        <v>279</v>
      </c>
      <c r="B62" s="215" t="s">
        <v>116</v>
      </c>
      <c r="C62" s="194">
        <f>SUBTOTAL(9,C63:C63)</f>
        <v>2275.5300000000002</v>
      </c>
      <c r="D62" s="194">
        <f>SUBTOTAL(9,D63:D63)</f>
        <v>1800.4</v>
      </c>
      <c r="E62" s="194">
        <f>SUBTOTAL(9,E63:E63)</f>
        <v>1800.4</v>
      </c>
      <c r="F62" s="195">
        <f t="shared" si="2"/>
        <v>0.79120029180015206</v>
      </c>
      <c r="G62" s="202">
        <f t="shared" si="3"/>
        <v>1</v>
      </c>
    </row>
    <row r="63" spans="1:7" x14ac:dyDescent="0.25">
      <c r="A63" s="61" t="s">
        <v>268</v>
      </c>
      <c r="B63" s="68" t="s">
        <v>116</v>
      </c>
      <c r="C63" s="59">
        <v>2275.5300000000002</v>
      </c>
      <c r="D63" s="59">
        <v>1800.4</v>
      </c>
      <c r="E63" s="59">
        <v>1800.4</v>
      </c>
      <c r="F63" s="60">
        <f t="shared" si="2"/>
        <v>0.79120029180015206</v>
      </c>
      <c r="G63" s="62">
        <f t="shared" si="3"/>
        <v>1</v>
      </c>
    </row>
    <row r="64" spans="1:7" ht="15.75" x14ac:dyDescent="0.25">
      <c r="A64" s="201" t="s">
        <v>283</v>
      </c>
      <c r="B64" s="215" t="s">
        <v>121</v>
      </c>
      <c r="C64" s="194">
        <f>SUBTOTAL(9,C65:C65)</f>
        <v>6939.3</v>
      </c>
      <c r="D64" s="194">
        <f>SUBTOTAL(9,D65:D65)</f>
        <v>10202.300000000001</v>
      </c>
      <c r="E64" s="194">
        <f>SUBTOTAL(9,E65:E65)</f>
        <v>10202.299999999999</v>
      </c>
      <c r="F64" s="195">
        <f t="shared" si="2"/>
        <v>1.4702203392272994</v>
      </c>
      <c r="G64" s="202">
        <f t="shared" si="3"/>
        <v>0.99999999999999978</v>
      </c>
    </row>
    <row r="65" spans="1:7" x14ac:dyDescent="0.25">
      <c r="A65" s="61" t="s">
        <v>269</v>
      </c>
      <c r="B65" s="68" t="s">
        <v>121</v>
      </c>
      <c r="C65" s="59">
        <v>6939.3</v>
      </c>
      <c r="D65" s="59">
        <v>10202.300000000001</v>
      </c>
      <c r="E65" s="59">
        <v>10202.299999999999</v>
      </c>
      <c r="F65" s="60">
        <f t="shared" si="2"/>
        <v>1.4702203392272994</v>
      </c>
      <c r="G65" s="62">
        <f t="shared" si="3"/>
        <v>0.99999999999999978</v>
      </c>
    </row>
    <row r="66" spans="1:7" ht="15.75" x14ac:dyDescent="0.25">
      <c r="A66" s="201" t="s">
        <v>279</v>
      </c>
      <c r="B66" s="215" t="s">
        <v>122</v>
      </c>
      <c r="C66" s="194">
        <f>SUBTOTAL(9,C67:C67)</f>
        <v>0</v>
      </c>
      <c r="D66" s="194">
        <f>SUBTOTAL(9,D67:D67)</f>
        <v>4450</v>
      </c>
      <c r="E66" s="194">
        <f>SUBTOTAL(9,E67:E67)</f>
        <v>4450</v>
      </c>
      <c r="F66" s="195">
        <v>0</v>
      </c>
      <c r="G66" s="202">
        <f t="shared" si="3"/>
        <v>1</v>
      </c>
    </row>
    <row r="67" spans="1:7" x14ac:dyDescent="0.25">
      <c r="A67" s="61" t="s">
        <v>265</v>
      </c>
      <c r="B67" s="68" t="s">
        <v>122</v>
      </c>
      <c r="C67" s="59">
        <v>0</v>
      </c>
      <c r="D67" s="59">
        <v>4450</v>
      </c>
      <c r="E67" s="59">
        <v>4450</v>
      </c>
      <c r="F67" s="60">
        <v>0</v>
      </c>
      <c r="G67" s="62">
        <f t="shared" si="3"/>
        <v>1</v>
      </c>
    </row>
    <row r="68" spans="1:7" ht="15.75" x14ac:dyDescent="0.25">
      <c r="A68" s="201" t="s">
        <v>283</v>
      </c>
      <c r="B68" s="215" t="s">
        <v>123</v>
      </c>
      <c r="C68" s="194">
        <f>SUBTOTAL(9,C69:C69)</f>
        <v>120.49</v>
      </c>
      <c r="D68" s="194">
        <f>SUBTOTAL(9,D69:D69)</f>
        <v>326.77999999999997</v>
      </c>
      <c r="E68" s="194">
        <f>SUBTOTAL(9,E69:E69)</f>
        <v>323.93</v>
      </c>
      <c r="F68" s="195">
        <f t="shared" si="2"/>
        <v>2.6884388745954024</v>
      </c>
      <c r="G68" s="202">
        <f t="shared" si="3"/>
        <v>0.99127853601811622</v>
      </c>
    </row>
    <row r="69" spans="1:7" x14ac:dyDescent="0.25">
      <c r="A69" s="61" t="s">
        <v>269</v>
      </c>
      <c r="B69" s="68" t="s">
        <v>123</v>
      </c>
      <c r="C69" s="59">
        <v>120.49</v>
      </c>
      <c r="D69" s="59">
        <v>326.77999999999997</v>
      </c>
      <c r="E69" s="59">
        <v>323.93</v>
      </c>
      <c r="F69" s="60">
        <f t="shared" si="2"/>
        <v>2.6884388745954024</v>
      </c>
      <c r="G69" s="62">
        <f t="shared" si="3"/>
        <v>0.99127853601811622</v>
      </c>
    </row>
    <row r="70" spans="1:7" ht="15.75" x14ac:dyDescent="0.25">
      <c r="A70" s="201" t="s">
        <v>279</v>
      </c>
      <c r="B70" s="215" t="s">
        <v>124</v>
      </c>
      <c r="C70" s="194">
        <f>SUBTOTAL(9,C71:C71)</f>
        <v>4.3499999999999996</v>
      </c>
      <c r="D70" s="194">
        <f>SUBTOTAL(9,D71:D71)</f>
        <v>16.98</v>
      </c>
      <c r="E70" s="194">
        <f>SUBTOTAL(9,E71:E71)</f>
        <v>16.190000000000001</v>
      </c>
      <c r="F70" s="195">
        <f t="shared" si="2"/>
        <v>3.7218390804597705</v>
      </c>
      <c r="G70" s="202">
        <f t="shared" si="3"/>
        <v>0.95347467608951708</v>
      </c>
    </row>
    <row r="71" spans="1:7" x14ac:dyDescent="0.25">
      <c r="A71" s="61" t="s">
        <v>268</v>
      </c>
      <c r="B71" s="68" t="s">
        <v>124</v>
      </c>
      <c r="C71" s="59">
        <v>4.3499999999999996</v>
      </c>
      <c r="D71" s="59">
        <v>16.98</v>
      </c>
      <c r="E71" s="59">
        <v>16.190000000000001</v>
      </c>
      <c r="F71" s="60">
        <f t="shared" si="2"/>
        <v>3.7218390804597705</v>
      </c>
      <c r="G71" s="62">
        <f t="shared" si="3"/>
        <v>0.95347467608951708</v>
      </c>
    </row>
    <row r="72" spans="1:7" ht="31.5" x14ac:dyDescent="0.25">
      <c r="A72" s="204" t="s">
        <v>284</v>
      </c>
      <c r="B72" s="215" t="s">
        <v>125</v>
      </c>
      <c r="C72" s="194">
        <f>SUBTOTAL(9,C73:C73)</f>
        <v>0</v>
      </c>
      <c r="D72" s="194">
        <f>SUBTOTAL(9,D73:D73)</f>
        <v>15120</v>
      </c>
      <c r="E72" s="194">
        <f>SUBTOTAL(9,E73:E73)</f>
        <v>14970</v>
      </c>
      <c r="F72" s="195">
        <v>0</v>
      </c>
      <c r="G72" s="202">
        <f t="shared" si="3"/>
        <v>0.99007936507936511</v>
      </c>
    </row>
    <row r="73" spans="1:7" ht="25.5" thickBot="1" x14ac:dyDescent="0.3">
      <c r="A73" s="205" t="s">
        <v>275</v>
      </c>
      <c r="B73" s="217" t="s">
        <v>125</v>
      </c>
      <c r="C73" s="207">
        <v>0</v>
      </c>
      <c r="D73" s="207">
        <v>15120</v>
      </c>
      <c r="E73" s="207">
        <v>14970</v>
      </c>
      <c r="F73" s="208">
        <v>0</v>
      </c>
      <c r="G73" s="209">
        <f t="shared" si="3"/>
        <v>0.99007936507936511</v>
      </c>
    </row>
    <row r="74" spans="1:7" ht="16.5" thickBot="1" x14ac:dyDescent="0.3">
      <c r="A74" s="210" t="s">
        <v>67</v>
      </c>
      <c r="B74" s="211"/>
      <c r="C74" s="212">
        <f>SUBTOTAL(9,C43:C73)</f>
        <v>1712537.2300000002</v>
      </c>
      <c r="D74" s="212">
        <f>SUBTOTAL(9,D43:D73)</f>
        <v>2244349.1399999992</v>
      </c>
      <c r="E74" s="212">
        <f>SUBTOTAL(9,E43:E73)</f>
        <v>2109802.8099999996</v>
      </c>
      <c r="F74" s="213">
        <f t="shared" si="2"/>
        <v>1.2319748575626583</v>
      </c>
      <c r="G74" s="214">
        <f t="shared" si="3"/>
        <v>0.94005106977250441</v>
      </c>
    </row>
    <row r="75" spans="1:7" x14ac:dyDescent="0.25">
      <c r="A75" s="20"/>
      <c r="B75" s="20"/>
      <c r="C75" s="20"/>
      <c r="D75" s="20"/>
      <c r="E75" s="20"/>
      <c r="F75" s="20"/>
      <c r="G75" s="20"/>
    </row>
  </sheetData>
  <mergeCells count="2">
    <mergeCell ref="A6:B6"/>
    <mergeCell ref="A41:B4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1B21-B49E-452B-A40D-38E2D9490BAA}">
  <sheetPr>
    <tabColor rgb="FFFFFF00"/>
  </sheetPr>
  <dimension ref="A2:G13"/>
  <sheetViews>
    <sheetView workbookViewId="0">
      <selection activeCell="B36" sqref="B36"/>
    </sheetView>
  </sheetViews>
  <sheetFormatPr defaultRowHeight="15" x14ac:dyDescent="0.25"/>
  <cols>
    <col min="1" max="1" width="7.85546875" customWidth="1"/>
    <col min="2" max="2" width="44.42578125" customWidth="1"/>
    <col min="3" max="5" width="18.7109375" customWidth="1"/>
    <col min="6" max="7" width="18.42578125" customWidth="1"/>
  </cols>
  <sheetData>
    <row r="2" spans="1:7" ht="18" x14ac:dyDescent="0.25">
      <c r="A2" s="21" t="s">
        <v>20</v>
      </c>
      <c r="B2" s="22"/>
      <c r="C2" s="22"/>
      <c r="D2" s="22"/>
      <c r="E2" s="22"/>
    </row>
    <row r="3" spans="1:7" ht="20.25" x14ac:dyDescent="0.3">
      <c r="A3" s="10" t="s">
        <v>235</v>
      </c>
      <c r="B3" s="23"/>
      <c r="C3" s="23"/>
      <c r="D3" s="23"/>
      <c r="E3" s="23"/>
      <c r="F3" s="23"/>
      <c r="G3" s="23"/>
    </row>
    <row r="4" spans="1:7" ht="20.25" x14ac:dyDescent="0.3">
      <c r="A4" s="24" t="s">
        <v>236</v>
      </c>
      <c r="B4" s="24"/>
      <c r="C4" s="24"/>
      <c r="D4" s="24"/>
      <c r="E4" s="24"/>
      <c r="F4" s="23"/>
      <c r="G4" s="23"/>
    </row>
    <row r="5" spans="1:7" ht="21" thickBot="1" x14ac:dyDescent="0.35">
      <c r="A5" s="23"/>
      <c r="B5" s="23"/>
      <c r="C5" s="23"/>
      <c r="D5" s="23"/>
      <c r="E5" s="23"/>
      <c r="F5" s="23"/>
      <c r="G5" s="23"/>
    </row>
    <row r="6" spans="1:7" ht="54.6" customHeight="1" thickBot="1" x14ac:dyDescent="0.3">
      <c r="A6" s="341" t="s">
        <v>15</v>
      </c>
      <c r="B6" s="342"/>
      <c r="C6" s="115" t="s">
        <v>33</v>
      </c>
      <c r="D6" s="115" t="s">
        <v>34</v>
      </c>
      <c r="E6" s="115" t="s">
        <v>35</v>
      </c>
      <c r="F6" s="115" t="s">
        <v>36</v>
      </c>
      <c r="G6" s="116" t="s">
        <v>37</v>
      </c>
    </row>
    <row r="7" spans="1:7" x14ac:dyDescent="0.25">
      <c r="A7" s="63"/>
      <c r="B7" s="64"/>
      <c r="C7" s="65">
        <v>1690913.08</v>
      </c>
      <c r="D7" s="65">
        <v>2262760.7499999995</v>
      </c>
      <c r="E7" s="65">
        <v>1936746.11</v>
      </c>
      <c r="F7" s="66">
        <f>E7/C7</f>
        <v>1.1453847822857932</v>
      </c>
      <c r="G7" s="67">
        <f>E7/D7</f>
        <v>0.85592173631259982</v>
      </c>
    </row>
    <row r="8" spans="1:7" ht="16.5" thickBot="1" x14ac:dyDescent="0.3">
      <c r="A8" s="74" t="s">
        <v>52</v>
      </c>
      <c r="B8" s="75"/>
      <c r="C8" s="76">
        <v>1690913.08</v>
      </c>
      <c r="D8" s="76">
        <f>SUBTOTAL(9,D7:D7)</f>
        <v>2262760.7499999995</v>
      </c>
      <c r="E8" s="76">
        <f>SUBTOTAL(9,E7:E7)</f>
        <v>1936746.11</v>
      </c>
      <c r="F8" s="77">
        <f>E8/C8</f>
        <v>1.1453847822857932</v>
      </c>
      <c r="G8" s="78">
        <f>E8/D8</f>
        <v>0.85592173631259982</v>
      </c>
    </row>
    <row r="9" spans="1:7" ht="13.9" customHeight="1" thickBot="1" x14ac:dyDescent="0.3">
      <c r="B9" s="20"/>
      <c r="C9" s="25"/>
      <c r="D9" s="25"/>
      <c r="E9" s="25"/>
      <c r="F9" s="26"/>
      <c r="G9" s="26"/>
    </row>
    <row r="10" spans="1:7" ht="46.15" customHeight="1" thickBot="1" x14ac:dyDescent="0.3">
      <c r="A10" s="351" t="str">
        <f>A6</f>
        <v>Brojčana oznaka i naziv</v>
      </c>
      <c r="B10" s="352"/>
      <c r="C10" s="117" t="str">
        <f t="shared" ref="C10:G10" si="0">C6</f>
        <v>Izvršenje 2024.</v>
      </c>
      <c r="D10" s="117" t="str">
        <f t="shared" si="0"/>
        <v>Proračun 2025.</v>
      </c>
      <c r="E10" s="117" t="str">
        <f t="shared" si="0"/>
        <v>Izvršenje 2025.</v>
      </c>
      <c r="F10" s="118" t="str">
        <f t="shared" si="0"/>
        <v>Indeks izvršenje / izvršenje prethodne godine</v>
      </c>
      <c r="G10" s="119" t="str">
        <f t="shared" si="0"/>
        <v>Indeks izvršenje /tekući plan</v>
      </c>
    </row>
    <row r="11" spans="1:7" x14ac:dyDescent="0.25">
      <c r="A11" s="69"/>
      <c r="B11" s="70"/>
      <c r="C11" s="71">
        <v>1712537.23</v>
      </c>
      <c r="D11" s="71">
        <v>2244349.1399999992</v>
      </c>
      <c r="E11" s="71">
        <v>2109802.81</v>
      </c>
      <c r="F11" s="72">
        <f>E11/C11</f>
        <v>1.2319748575626588</v>
      </c>
      <c r="G11" s="73">
        <f>E11/D11</f>
        <v>0.94005106977250463</v>
      </c>
    </row>
    <row r="12" spans="1:7" ht="16.5" thickBot="1" x14ac:dyDescent="0.3">
      <c r="A12" s="79" t="s">
        <v>67</v>
      </c>
      <c r="B12" s="80"/>
      <c r="C12" s="81">
        <v>1712537.23</v>
      </c>
      <c r="D12" s="81">
        <f>SUBTOTAL(9,D11:D11)</f>
        <v>2244349.1399999992</v>
      </c>
      <c r="E12" s="81">
        <f>SUBTOTAL(9,E11:E11)</f>
        <v>2109802.81</v>
      </c>
      <c r="F12" s="82">
        <f>E12/C12</f>
        <v>1.2319748575626588</v>
      </c>
      <c r="G12" s="83">
        <f>E12/D12</f>
        <v>0.94005106977250463</v>
      </c>
    </row>
    <row r="13" spans="1:7" x14ac:dyDescent="0.25">
      <c r="A13" s="20"/>
      <c r="B13" s="20"/>
      <c r="C13" s="20"/>
      <c r="D13" s="20"/>
      <c r="E13" s="20"/>
      <c r="F13" s="20"/>
      <c r="G13" s="20"/>
    </row>
  </sheetData>
  <mergeCells count="2">
    <mergeCell ref="A6:B6"/>
    <mergeCell ref="A10:B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5859-12C0-4997-B619-7FC346056D6D}">
  <sheetPr>
    <tabColor theme="8" tint="0.39997558519241921"/>
  </sheetPr>
  <dimension ref="A1:I18"/>
  <sheetViews>
    <sheetView tabSelected="1" workbookViewId="0">
      <selection activeCell="D16" sqref="D16"/>
    </sheetView>
  </sheetViews>
  <sheetFormatPr defaultRowHeight="15" x14ac:dyDescent="0.25"/>
  <cols>
    <col min="1" max="1" width="9" customWidth="1"/>
    <col min="2" max="2" width="12.85546875" customWidth="1"/>
    <col min="3" max="3" width="6.28515625" customWidth="1"/>
    <col min="4" max="4" width="46.7109375" customWidth="1"/>
    <col min="5" max="5" width="16.140625" customWidth="1"/>
    <col min="6" max="6" width="13.85546875" customWidth="1"/>
    <col min="7" max="7" width="15.7109375" customWidth="1"/>
    <col min="8" max="8" width="11.42578125" customWidth="1"/>
    <col min="9" max="9" width="12.42578125" customWidth="1"/>
  </cols>
  <sheetData>
    <row r="1" spans="1:9" x14ac:dyDescent="0.25">
      <c r="A1" s="353" t="s">
        <v>237</v>
      </c>
      <c r="B1" s="353"/>
      <c r="C1" s="353"/>
      <c r="D1" s="353"/>
      <c r="E1" s="353"/>
      <c r="F1" s="353"/>
      <c r="G1" s="353"/>
      <c r="H1" s="353"/>
      <c r="I1" s="27"/>
    </row>
    <row r="2" spans="1:9" x14ac:dyDescent="0.25">
      <c r="A2" s="353" t="s">
        <v>238</v>
      </c>
      <c r="B2" s="353"/>
      <c r="C2" s="353"/>
      <c r="D2" s="353"/>
      <c r="E2" s="353"/>
      <c r="F2" s="353"/>
      <c r="G2" s="353"/>
      <c r="H2" s="353"/>
      <c r="I2" s="27"/>
    </row>
    <row r="3" spans="1:9" x14ac:dyDescent="0.25">
      <c r="A3" s="354"/>
      <c r="B3" s="355"/>
      <c r="C3" s="355"/>
      <c r="D3" s="355"/>
      <c r="E3" s="355"/>
      <c r="F3" s="355"/>
      <c r="G3" s="355"/>
      <c r="H3" s="355"/>
      <c r="I3" s="355"/>
    </row>
    <row r="4" spans="1:9" ht="38.25" x14ac:dyDescent="0.25">
      <c r="A4" s="28" t="s">
        <v>239</v>
      </c>
      <c r="B4" s="28" t="s">
        <v>240</v>
      </c>
      <c r="C4" s="28" t="s">
        <v>241</v>
      </c>
      <c r="D4" s="28" t="s">
        <v>242</v>
      </c>
      <c r="E4" s="28" t="s">
        <v>243</v>
      </c>
      <c r="F4" s="28" t="s">
        <v>244</v>
      </c>
      <c r="G4" s="28" t="s">
        <v>245</v>
      </c>
      <c r="H4" s="28" t="s">
        <v>246</v>
      </c>
      <c r="I4" s="28" t="s">
        <v>246</v>
      </c>
    </row>
    <row r="5" spans="1:9" x14ac:dyDescent="0.25">
      <c r="A5" s="356">
        <v>1</v>
      </c>
      <c r="B5" s="356"/>
      <c r="C5" s="356"/>
      <c r="D5" s="356"/>
      <c r="E5" s="29">
        <v>2</v>
      </c>
      <c r="F5" s="29">
        <v>3</v>
      </c>
      <c r="G5" s="29">
        <v>4</v>
      </c>
      <c r="H5" s="29" t="s">
        <v>247</v>
      </c>
      <c r="I5" s="29" t="s">
        <v>248</v>
      </c>
    </row>
    <row r="6" spans="1:9" ht="19.899999999999999" customHeight="1" x14ac:dyDescent="0.25">
      <c r="A6" s="30">
        <v>8</v>
      </c>
      <c r="B6" s="31"/>
      <c r="C6" s="31"/>
      <c r="D6" s="31" t="s">
        <v>249</v>
      </c>
      <c r="E6" s="32">
        <f>SUM(E7)</f>
        <v>0</v>
      </c>
      <c r="F6" s="32">
        <f t="shared" ref="F6:G8" si="0">SUM(F7)</f>
        <v>0</v>
      </c>
      <c r="G6" s="32">
        <f t="shared" si="0"/>
        <v>0</v>
      </c>
      <c r="H6" s="33">
        <v>0</v>
      </c>
      <c r="I6" s="33">
        <v>0</v>
      </c>
    </row>
    <row r="7" spans="1:9" x14ac:dyDescent="0.25">
      <c r="A7" s="84"/>
      <c r="B7" s="85">
        <v>84</v>
      </c>
      <c r="C7" s="86"/>
      <c r="D7" s="87" t="s">
        <v>250</v>
      </c>
      <c r="E7" s="88">
        <f>SUM(E8)</f>
        <v>0</v>
      </c>
      <c r="F7" s="88"/>
      <c r="G7" s="88">
        <f t="shared" si="0"/>
        <v>0</v>
      </c>
      <c r="H7" s="89">
        <v>0</v>
      </c>
      <c r="I7" s="89">
        <v>0</v>
      </c>
    </row>
    <row r="8" spans="1:9" ht="25.5" x14ac:dyDescent="0.25">
      <c r="A8" s="84"/>
      <c r="B8" s="90" t="s">
        <v>251</v>
      </c>
      <c r="C8" s="84"/>
      <c r="D8" s="91" t="s">
        <v>252</v>
      </c>
      <c r="E8" s="92">
        <f>SUM(E9)</f>
        <v>0</v>
      </c>
      <c r="F8" s="92">
        <v>0</v>
      </c>
      <c r="G8" s="92">
        <f t="shared" si="0"/>
        <v>0</v>
      </c>
      <c r="H8" s="89">
        <v>0</v>
      </c>
      <c r="I8" s="89">
        <v>0</v>
      </c>
    </row>
    <row r="9" spans="1:9" ht="25.5" x14ac:dyDescent="0.25">
      <c r="A9" s="34"/>
      <c r="B9" s="35">
        <v>8422</v>
      </c>
      <c r="C9" s="36"/>
      <c r="D9" s="37" t="s">
        <v>253</v>
      </c>
      <c r="E9" s="38">
        <v>0</v>
      </c>
      <c r="F9" s="38">
        <v>0</v>
      </c>
      <c r="G9" s="39">
        <v>0</v>
      </c>
      <c r="H9" s="40">
        <v>0</v>
      </c>
      <c r="I9" s="40">
        <v>0</v>
      </c>
    </row>
    <row r="10" spans="1:9" x14ac:dyDescent="0.25">
      <c r="A10" s="41"/>
      <c r="B10" s="42"/>
      <c r="C10" s="43">
        <v>81</v>
      </c>
      <c r="D10" s="44" t="s">
        <v>254</v>
      </c>
      <c r="E10" s="45">
        <v>0</v>
      </c>
      <c r="F10" s="45">
        <f>SUM(F6)</f>
        <v>0</v>
      </c>
      <c r="G10" s="45">
        <f>SUM(G6)</f>
        <v>0</v>
      </c>
      <c r="H10" s="46">
        <v>0</v>
      </c>
      <c r="I10" s="46">
        <v>0</v>
      </c>
    </row>
    <row r="11" spans="1:9" ht="22.15" customHeight="1" x14ac:dyDescent="0.25">
      <c r="A11" s="47">
        <v>5</v>
      </c>
      <c r="B11" s="48"/>
      <c r="C11" s="49"/>
      <c r="D11" s="50" t="s">
        <v>255</v>
      </c>
      <c r="E11" s="51">
        <v>0</v>
      </c>
      <c r="F11" s="51">
        <f t="shared" ref="F11:G13" si="1">SUM(F12)</f>
        <v>0</v>
      </c>
      <c r="G11" s="51">
        <f t="shared" si="1"/>
        <v>0</v>
      </c>
      <c r="H11" s="33">
        <v>0</v>
      </c>
      <c r="I11" s="33">
        <v>0</v>
      </c>
    </row>
    <row r="12" spans="1:9" ht="25.5" x14ac:dyDescent="0.25">
      <c r="A12" s="93"/>
      <c r="B12" s="93">
        <v>54</v>
      </c>
      <c r="C12" s="94"/>
      <c r="D12" s="95" t="s">
        <v>256</v>
      </c>
      <c r="E12" s="96">
        <f>SUM(E13)</f>
        <v>0</v>
      </c>
      <c r="F12" s="96">
        <v>0</v>
      </c>
      <c r="G12" s="96">
        <f t="shared" si="1"/>
        <v>0</v>
      </c>
      <c r="H12" s="89">
        <v>0</v>
      </c>
      <c r="I12" s="89">
        <v>0</v>
      </c>
    </row>
    <row r="13" spans="1:9" ht="38.25" x14ac:dyDescent="0.25">
      <c r="A13" s="93"/>
      <c r="B13" s="93" t="s">
        <v>257</v>
      </c>
      <c r="C13" s="94"/>
      <c r="D13" s="97" t="s">
        <v>258</v>
      </c>
      <c r="E13" s="96">
        <f>SUM(E14)</f>
        <v>0</v>
      </c>
      <c r="F13" s="96">
        <v>0</v>
      </c>
      <c r="G13" s="96">
        <f t="shared" si="1"/>
        <v>0</v>
      </c>
      <c r="H13" s="89">
        <v>0</v>
      </c>
      <c r="I13" s="89">
        <v>0</v>
      </c>
    </row>
    <row r="14" spans="1:9" ht="25.5" x14ac:dyDescent="0.25">
      <c r="A14" s="52"/>
      <c r="B14" s="52" t="s">
        <v>259</v>
      </c>
      <c r="C14" s="53"/>
      <c r="D14" s="54" t="s">
        <v>260</v>
      </c>
      <c r="E14" s="55">
        <v>0</v>
      </c>
      <c r="F14" s="55">
        <v>0</v>
      </c>
      <c r="G14" s="56">
        <v>0</v>
      </c>
      <c r="H14" s="46">
        <v>0</v>
      </c>
      <c r="I14" s="46">
        <v>0</v>
      </c>
    </row>
    <row r="15" spans="1:9" x14ac:dyDescent="0.25">
      <c r="A15" s="57"/>
      <c r="B15" s="57"/>
      <c r="C15" s="57"/>
      <c r="D15" s="57"/>
      <c r="E15" s="57"/>
      <c r="F15" s="57"/>
      <c r="G15" s="57"/>
      <c r="H15" s="57"/>
      <c r="I15" s="27"/>
    </row>
    <row r="16" spans="1:9" x14ac:dyDescent="0.25">
      <c r="A16" s="57"/>
      <c r="B16" s="57"/>
      <c r="C16" s="57"/>
      <c r="D16" s="57"/>
      <c r="E16" s="57"/>
      <c r="F16" s="57"/>
      <c r="G16" s="57"/>
      <c r="H16" s="57"/>
      <c r="I16" s="27"/>
    </row>
    <row r="17" spans="1:9" x14ac:dyDescent="0.25">
      <c r="A17" s="57"/>
      <c r="B17" s="57"/>
      <c r="C17" s="57"/>
      <c r="D17" s="57"/>
      <c r="E17" s="57"/>
      <c r="F17" s="57"/>
      <c r="G17" s="57"/>
      <c r="H17" s="57"/>
      <c r="I17" s="27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</sheetData>
  <mergeCells count="4">
    <mergeCell ref="A1:H1"/>
    <mergeCell ref="A2:H2"/>
    <mergeCell ref="A3:I3"/>
    <mergeCell ref="A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3</vt:i4>
      </vt:variant>
    </vt:vector>
  </HeadingPairs>
  <TitlesOfParts>
    <vt:vector size="12" baseType="lpstr">
      <vt:lpstr>SAŽETAK</vt:lpstr>
      <vt:lpstr>PRIHODI-EKONOMSKA KLASIFIKACIJA</vt:lpstr>
      <vt:lpstr>RASHODI-EKONOMSKA KLASIFIKACIJA</vt:lpstr>
      <vt:lpstr>FUNKCIJSKA KLASIFIKACIJA</vt:lpstr>
      <vt:lpstr>PRIHODI-PROGRAMSKA KLASIFIKACIJ</vt:lpstr>
      <vt:lpstr>RASHODI-PROGRAMSKA KLASIFIKACIJ</vt:lpstr>
      <vt:lpstr>RASHODI I PRIHODI PO IZVORIMA</vt:lpstr>
      <vt:lpstr>ORGANIZACIJSKA KLASIFIKACIJA</vt:lpstr>
      <vt:lpstr>RAČUN FINANCIRANJA</vt:lpstr>
      <vt:lpstr>SAŽETAK!__S0A_Master_DS__X</vt:lpstr>
      <vt:lpstr>SAŽETAK!__S0A_Naslov_DS__</vt:lpstr>
      <vt:lpstr>SAŽETAK!S0A_Ver1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Racunovodstvo</cp:lastModifiedBy>
  <cp:lastPrinted>2026-01-26T11:58:22Z</cp:lastPrinted>
  <dcterms:created xsi:type="dcterms:W3CDTF">2026-01-23T13:12:45Z</dcterms:created>
  <dcterms:modified xsi:type="dcterms:W3CDTF">2026-01-26T11:58:24Z</dcterms:modified>
</cp:coreProperties>
</file>