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Četvrto tromjesečje 2019.godine" sheetId="1" r:id="rId1"/>
    <sheet name="Utvrđivanje rezultata 2019. god" sheetId="2" r:id="rId2"/>
  </sheets>
  <calcPr calcId="125725"/>
</workbook>
</file>

<file path=xl/calcChain.xml><?xml version="1.0" encoding="utf-8"?>
<calcChain xmlns="http://schemas.openxmlformats.org/spreadsheetml/2006/main">
  <c r="Q19" i="2"/>
  <c r="Q16"/>
  <c r="Q15"/>
  <c r="Q14"/>
  <c r="Q13"/>
  <c r="Q12"/>
  <c r="Q11"/>
  <c r="Q10"/>
  <c r="Q17"/>
  <c r="E10"/>
  <c r="E15"/>
  <c r="E16" s="1"/>
  <c r="K17"/>
  <c r="O17"/>
  <c r="M17"/>
  <c r="L17"/>
  <c r="F17"/>
  <c r="C17"/>
  <c r="P16"/>
  <c r="P17" s="1"/>
  <c r="O16"/>
  <c r="N16"/>
  <c r="N17" s="1"/>
  <c r="M16"/>
  <c r="J16"/>
  <c r="J17" s="1"/>
  <c r="I16"/>
  <c r="I17" s="1"/>
  <c r="H16"/>
  <c r="H17" s="1"/>
  <c r="G16"/>
  <c r="G17" s="1"/>
  <c r="C16"/>
  <c r="D12"/>
  <c r="D11"/>
  <c r="D10"/>
  <c r="C40" i="1"/>
  <c r="E17" i="2" l="1"/>
  <c r="D16"/>
  <c r="D17" s="1"/>
  <c r="N145" i="1"/>
  <c r="C146"/>
  <c r="O21"/>
  <c r="N46"/>
  <c r="C26"/>
  <c r="M67"/>
  <c r="C140"/>
  <c r="C134"/>
  <c r="C128"/>
  <c r="C122"/>
  <c r="C116"/>
  <c r="C110"/>
  <c r="C104"/>
  <c r="C98"/>
  <c r="C92"/>
  <c r="C86"/>
  <c r="C80"/>
  <c r="C74"/>
  <c r="C68"/>
  <c r="C62"/>
  <c r="C55"/>
  <c r="C54"/>
  <c r="C53"/>
  <c r="C52"/>
  <c r="C51"/>
  <c r="C33"/>
  <c r="C25" l="1"/>
  <c r="C24"/>
  <c r="L12"/>
  <c r="C23"/>
  <c r="I46" l="1"/>
  <c r="J15"/>
  <c r="I47"/>
  <c r="G79"/>
  <c r="C56" l="1"/>
  <c r="G97"/>
  <c r="F97"/>
  <c r="C79" l="1"/>
  <c r="D97"/>
  <c r="C27" l="1"/>
  <c r="K16" i="2"/>
</calcChain>
</file>

<file path=xl/sharedStrings.xml><?xml version="1.0" encoding="utf-8"?>
<sst xmlns="http://schemas.openxmlformats.org/spreadsheetml/2006/main" count="383" uniqueCount="127">
  <si>
    <t>GLAZBENA ŠKOLA JOSIPA RUNJANINA</t>
  </si>
  <si>
    <t>ISTARSKA 3, VINKOVCI</t>
  </si>
  <si>
    <t>OIB: 68922654649</t>
  </si>
  <si>
    <t>Plaća</t>
  </si>
  <si>
    <t>Mjesec</t>
  </si>
  <si>
    <t>Redovni zaposlenici</t>
  </si>
  <si>
    <t>Vanjski suradnici</t>
  </si>
  <si>
    <t>Doprinos invalida</t>
  </si>
  <si>
    <t>Regres</t>
  </si>
  <si>
    <t>Otpremina</t>
  </si>
  <si>
    <t>UKUPNO</t>
  </si>
  <si>
    <t>DRŽAVNI PRORAČUN (63612)</t>
  </si>
  <si>
    <t>VSŽ NENADLEŽNI PRORAČUN (636131)</t>
  </si>
  <si>
    <t>Prijevoz</t>
  </si>
  <si>
    <t>KAMATE NA DEPOZITE PO VIĐENJU (64132)</t>
  </si>
  <si>
    <t>Kamate</t>
  </si>
  <si>
    <t>Pasivna kamata</t>
  </si>
  <si>
    <t>Interna kamata</t>
  </si>
  <si>
    <t>671112-Grad</t>
  </si>
  <si>
    <t xml:space="preserve">      ________________________</t>
  </si>
  <si>
    <t>671111-decentralizirani</t>
  </si>
  <si>
    <t>67121-nefinancijska imovina</t>
  </si>
  <si>
    <t xml:space="preserve">PRIHODI IZ NADLEŽNOG PRORAČUNA (GRAD VINKOVCI) </t>
  </si>
  <si>
    <t>TEKUĆE DONACIJE OD NEPROFITNIH ORGANIZACIJA (66312)</t>
  </si>
  <si>
    <t>HRVATSKI ZAVOD ZA ZAPOŠLJAVANJE (63414)</t>
  </si>
  <si>
    <t>Stručno osposobljavanje</t>
  </si>
  <si>
    <t>Nagrade</t>
  </si>
  <si>
    <t>Potpore-novorođeno dijete</t>
  </si>
  <si>
    <t>OSTALI PRIHODI (68311)</t>
  </si>
  <si>
    <t>Dodatni prihod</t>
  </si>
  <si>
    <t>prosinac 2018.</t>
  </si>
  <si>
    <t>Režije, kupnja glazbenih instrumenata</t>
  </si>
  <si>
    <t>Donacije</t>
  </si>
  <si>
    <t>SOR</t>
  </si>
  <si>
    <t>Dar za Svetog Nikolu</t>
  </si>
  <si>
    <t>Regres+otpremnina+jubilarna+novorođeno dijete+dar djeci+mentorstvo</t>
  </si>
  <si>
    <t>Božićnica</t>
  </si>
  <si>
    <t xml:space="preserve">siječanj 2019. </t>
  </si>
  <si>
    <t>veljača 2019.</t>
  </si>
  <si>
    <t xml:space="preserve">ožujak 2019. </t>
  </si>
  <si>
    <t>siječanj 2019.</t>
  </si>
  <si>
    <t xml:space="preserve">veljača 2019. </t>
  </si>
  <si>
    <t>Prodaja namještaja</t>
  </si>
  <si>
    <t>Namještaj</t>
  </si>
  <si>
    <t>OPREMA ZA GRIJANJE, VENTILACIJU I HLAĐENJE (72231)</t>
  </si>
  <si>
    <t>Grijanje, ventilacija i hlađenje</t>
  </si>
  <si>
    <t>Prodaja opreme za održavanje i zaštite</t>
  </si>
  <si>
    <t>PRIHODI OD POZITIVNIH TEČAJNIH RAZLIKA (64151)</t>
  </si>
  <si>
    <t>Prihod od pozitivnih tečajnih razlika</t>
  </si>
  <si>
    <t>Tečajne razlike</t>
  </si>
  <si>
    <t xml:space="preserve">prosinac 2018. </t>
  </si>
  <si>
    <t>ENC uređaj + ovrha roditelja + devizni račun</t>
  </si>
  <si>
    <t>SUFINANCIRANJE CIJENE USLUGE I PARTICIPACIJE (65264)</t>
  </si>
  <si>
    <t>Cijena usluge i participacije</t>
  </si>
  <si>
    <t>Školarina učenika</t>
  </si>
  <si>
    <t>PRIHODI OD PRUŽENIH USLUGA (66151)</t>
  </si>
  <si>
    <t>Prihod od najma instrumenata i automata</t>
  </si>
  <si>
    <t xml:space="preserve">Donacija </t>
  </si>
  <si>
    <t>travanj 2019.</t>
  </si>
  <si>
    <t>svibanj 2019.</t>
  </si>
  <si>
    <t xml:space="preserve">lipanj 2019. </t>
  </si>
  <si>
    <t>DONACIJE OD OSTALIH SUBJEKATA IZVAN OPĆEG PRORAČUNA (66314)</t>
  </si>
  <si>
    <t>Donacija</t>
  </si>
  <si>
    <t>Donacije od roditelja</t>
  </si>
  <si>
    <t>Lektira</t>
  </si>
  <si>
    <t>Nabava nota (knjige za knjižnicu)</t>
  </si>
  <si>
    <t>Jubilarna nagrada</t>
  </si>
  <si>
    <t>Međunarodno natjecanje</t>
  </si>
  <si>
    <t>Honorari i smještaj</t>
  </si>
  <si>
    <t>lipanj 2019.</t>
  </si>
  <si>
    <t>srpanj 2019.</t>
  </si>
  <si>
    <t>kolovoz 2019.</t>
  </si>
  <si>
    <t>rujan 2019.</t>
  </si>
  <si>
    <t>671113-Grad (Međunarodno natjecanje)</t>
  </si>
  <si>
    <t>Trgovačka društva</t>
  </si>
  <si>
    <t>Donacije od poduzeća Pevec</t>
  </si>
  <si>
    <t>DONACIJE OD TRGOVAČKIH DRUŠTAVA (66313)</t>
  </si>
  <si>
    <t>EU sredstva</t>
  </si>
  <si>
    <t>TEKUĆE POMOĆI IZ EU SREDSTAVA (63814)</t>
  </si>
  <si>
    <t>Pripravništvo (pedagog)</t>
  </si>
  <si>
    <t>671114-Grad (Tekuće i investicijsko održavanje)</t>
  </si>
  <si>
    <t>VINKOVCI, 01.01.2019. - 31.12.2019.</t>
  </si>
  <si>
    <t>PRIHODI PRORAČUNA - ČETVRTI KVARTAL</t>
  </si>
  <si>
    <t xml:space="preserve">listopad 2019. </t>
  </si>
  <si>
    <t xml:space="preserve">studeni 2019. </t>
  </si>
  <si>
    <t>Plaća 12/2018-11/2019</t>
  </si>
  <si>
    <t>Vanjski suradnici 12/2018-11/2019</t>
  </si>
  <si>
    <t>Doprinos invalida 12/2018-11/2019</t>
  </si>
  <si>
    <t>listopad 2019.</t>
  </si>
  <si>
    <t xml:space="preserve">prosinac 2019. </t>
  </si>
  <si>
    <t>DRŽAVNI PRORAČUN (63622)</t>
  </si>
  <si>
    <t xml:space="preserve">Nagrade za mentorstvo i nagrade za najbolje </t>
  </si>
  <si>
    <t>KAPITALNE DONACIJE OD TRGOVAČKIH DRUŠTAVA (66323)</t>
  </si>
  <si>
    <t>Kapitalna donacija</t>
  </si>
  <si>
    <t>Popust na mobitel</t>
  </si>
  <si>
    <t xml:space="preserve">      (v.d. ravnateljica Dinka Peti)</t>
  </si>
  <si>
    <t>PRIHOD OD PRODAJE UREDSKE OPREME (72212)</t>
  </si>
  <si>
    <t>Glazbena škola Josipa Runjanina</t>
  </si>
  <si>
    <t>Istarska 3, 32100 VINKOVCI</t>
  </si>
  <si>
    <t>UTVRĐIVANJE REZULTATA PREMA IZVORIMA FINANCIRANJA 01-12/2019</t>
  </si>
  <si>
    <t>Izvor</t>
  </si>
  <si>
    <t>2019.</t>
  </si>
  <si>
    <r>
      <t>prihoda i primitaka</t>
    </r>
    <r>
      <rPr>
        <b/>
        <vertAlign val="superscript"/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                                                                                                                                            </t>
    </r>
  </si>
  <si>
    <t>Opći prihodi i primici- Vukovarsko srijemska županija    636131</t>
  </si>
  <si>
    <t>Opći prihodi i primici-Grad Vinkovci 6711</t>
  </si>
  <si>
    <t>Prihodi za posebne namjene-iz proračuna škole 65264 + 66151 Kapitalne donacije 66323 (vlastiti prihodi)</t>
  </si>
  <si>
    <t>Ostali prihodi 68311</t>
  </si>
  <si>
    <t>Pomoći-Ministarstvo kulture (natjecanje) 63612</t>
  </si>
  <si>
    <t>Pomoći-MZO 63612 (lektira)</t>
  </si>
  <si>
    <t>Pomoći- MZO 63612 (plaće)</t>
  </si>
  <si>
    <t>Prihodi od pozitivnih tečajnih razlika 64151</t>
  </si>
  <si>
    <t>Financijska imovina- vlastita sredstva 64132</t>
  </si>
  <si>
    <t>Prihod od prodaje imovine - 72212 + 72231</t>
  </si>
  <si>
    <t>Tekuće pomoći temeljem prijenosa EU sredstava  63814</t>
  </si>
  <si>
    <t>Pomoći-Hrvatski zavod za zapošljavanje 63414</t>
  </si>
  <si>
    <t>Ukupno</t>
  </si>
  <si>
    <t>Oznaka rač.iz                                      računskog plana</t>
  </si>
  <si>
    <t>Tekuće donacije izvan općeg proračuna 66314</t>
  </si>
  <si>
    <t>Ukupni prihodi</t>
  </si>
  <si>
    <t>Ukupno rashodi</t>
  </si>
  <si>
    <t>Višak/manjak</t>
  </si>
  <si>
    <t>Manjak prenesen iz 2018. godina</t>
  </si>
  <si>
    <t xml:space="preserve">Ukupno u 2019. godini </t>
  </si>
  <si>
    <t>Ravnatelj, v.d.</t>
  </si>
  <si>
    <t>M.P.</t>
  </si>
  <si>
    <t xml:space="preserve">       (Dinka Peti) </t>
  </si>
  <si>
    <t>Tekuće i kapitalne donacije od trgovačkih društava 66313 i 66323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</si>
</sst>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#,##0.00\ _k_n"/>
  </numFmts>
  <fonts count="26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i/>
      <sz val="14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6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sz val="12"/>
      <name val="Arial"/>
      <family val="2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4"/>
      <name val="Arial"/>
      <family val="2"/>
    </font>
    <font>
      <sz val="11"/>
      <name val="Arial"/>
      <family val="2"/>
    </font>
    <font>
      <sz val="14"/>
      <name val="Arial"/>
      <family val="2"/>
      <charset val="238"/>
    </font>
    <font>
      <i/>
      <sz val="12"/>
      <name val="Arial"/>
      <family val="2"/>
      <charset val="238"/>
    </font>
    <font>
      <i/>
      <sz val="14"/>
      <name val="Arial"/>
      <family val="2"/>
      <charset val="238"/>
    </font>
    <font>
      <i/>
      <sz val="10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4EBAA"/>
        <bgColor indexed="64"/>
      </patternFill>
    </fill>
    <fill>
      <patternFill patternType="solid">
        <fgColor rgb="FFF1A27F"/>
        <bgColor indexed="64"/>
      </patternFill>
    </fill>
    <fill>
      <patternFill patternType="solid">
        <fgColor rgb="FFCBF9A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2C5FF"/>
        <bgColor indexed="64"/>
      </patternFill>
    </fill>
    <fill>
      <patternFill patternType="solid">
        <fgColor rgb="FFF3C1A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125">
        <bgColor theme="0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6">
    <xf numFmtId="0" fontId="0" fillId="0" borderId="0" xfId="0"/>
    <xf numFmtId="0" fontId="2" fillId="0" borderId="0" xfId="0" applyFont="1"/>
    <xf numFmtId="165" fontId="2" fillId="0" borderId="1" xfId="0" applyNumberFormat="1" applyFont="1" applyBorder="1" applyAlignment="1">
      <alignment vertical="top"/>
    </xf>
    <xf numFmtId="0" fontId="2" fillId="0" borderId="0" xfId="0" applyFont="1" applyBorder="1"/>
    <xf numFmtId="165" fontId="2" fillId="0" borderId="0" xfId="0" applyNumberFormat="1" applyFont="1" applyBorder="1" applyAlignment="1">
      <alignment vertical="top"/>
    </xf>
    <xf numFmtId="0" fontId="2" fillId="0" borderId="3" xfId="0" applyFont="1" applyBorder="1" applyAlignment="1">
      <alignment wrapText="1"/>
    </xf>
    <xf numFmtId="165" fontId="2" fillId="0" borderId="4" xfId="0" applyNumberFormat="1" applyFont="1" applyBorder="1"/>
    <xf numFmtId="0" fontId="2" fillId="0" borderId="1" xfId="0" applyFont="1" applyBorder="1" applyAlignment="1">
      <alignment wrapText="1"/>
    </xf>
    <xf numFmtId="165" fontId="2" fillId="0" borderId="6" xfId="0" applyNumberFormat="1" applyFont="1" applyBorder="1"/>
    <xf numFmtId="0" fontId="2" fillId="0" borderId="1" xfId="0" applyFont="1" applyBorder="1" applyAlignment="1">
      <alignment horizontal="left" wrapText="1"/>
    </xf>
    <xf numFmtId="165" fontId="2" fillId="0" borderId="1" xfId="0" applyNumberFormat="1" applyFont="1" applyBorder="1"/>
    <xf numFmtId="0" fontId="2" fillId="0" borderId="13" xfId="0" applyFont="1" applyBorder="1" applyAlignment="1">
      <alignment wrapText="1"/>
    </xf>
    <xf numFmtId="165" fontId="2" fillId="0" borderId="14" xfId="0" applyNumberFormat="1" applyFont="1" applyBorder="1"/>
    <xf numFmtId="0" fontId="1" fillId="0" borderId="0" xfId="0" applyFont="1" applyBorder="1"/>
    <xf numFmtId="165" fontId="1" fillId="0" borderId="0" xfId="0" applyNumberFormat="1" applyFont="1" applyBorder="1" applyAlignment="1">
      <alignment horizontal="center"/>
    </xf>
    <xf numFmtId="0" fontId="2" fillId="0" borderId="11" xfId="0" applyFont="1" applyBorder="1"/>
    <xf numFmtId="165" fontId="2" fillId="0" borderId="3" xfId="0" applyNumberFormat="1" applyFont="1" applyBorder="1"/>
    <xf numFmtId="0" fontId="2" fillId="0" borderId="27" xfId="0" applyFont="1" applyBorder="1" applyAlignment="1">
      <alignment horizontal="left" vertical="center"/>
    </xf>
    <xf numFmtId="0" fontId="2" fillId="0" borderId="22" xfId="0" applyFont="1" applyBorder="1" applyAlignment="1">
      <alignment horizontal="left"/>
    </xf>
    <xf numFmtId="165" fontId="1" fillId="4" borderId="16" xfId="0" applyNumberFormat="1" applyFont="1" applyFill="1" applyBorder="1"/>
    <xf numFmtId="0" fontId="1" fillId="4" borderId="15" xfId="0" applyFont="1" applyFill="1" applyBorder="1"/>
    <xf numFmtId="0" fontId="1" fillId="5" borderId="17" xfId="0" applyFont="1" applyFill="1" applyBorder="1"/>
    <xf numFmtId="0" fontId="1" fillId="7" borderId="17" xfId="0" applyFont="1" applyFill="1" applyBorder="1"/>
    <xf numFmtId="0" fontId="1" fillId="9" borderId="17" xfId="0" applyFont="1" applyFill="1" applyBorder="1"/>
    <xf numFmtId="0" fontId="1" fillId="6" borderId="17" xfId="0" applyFont="1" applyFill="1" applyBorder="1"/>
    <xf numFmtId="0" fontId="1" fillId="10" borderId="17" xfId="0" applyFont="1" applyFill="1" applyBorder="1"/>
    <xf numFmtId="0" fontId="1" fillId="11" borderId="17" xfId="0" applyFont="1" applyFill="1" applyBorder="1"/>
    <xf numFmtId="0" fontId="1" fillId="0" borderId="0" xfId="0" applyFont="1" applyAlignment="1">
      <alignment horizontal="center"/>
    </xf>
    <xf numFmtId="0" fontId="2" fillId="0" borderId="5" xfId="0" applyFont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0" borderId="21" xfId="0" applyFont="1" applyBorder="1"/>
    <xf numFmtId="0" fontId="2" fillId="0" borderId="29" xfId="0" applyFont="1" applyBorder="1"/>
    <xf numFmtId="0" fontId="2" fillId="0" borderId="10" xfId="0" applyFont="1" applyBorder="1"/>
    <xf numFmtId="0" fontId="2" fillId="0" borderId="12" xfId="0" applyFont="1" applyBorder="1"/>
    <xf numFmtId="0" fontId="2" fillId="0" borderId="17" xfId="0" applyFont="1" applyBorder="1"/>
    <xf numFmtId="165" fontId="2" fillId="0" borderId="2" xfId="0" applyNumberFormat="1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165" fontId="2" fillId="0" borderId="5" xfId="0" applyNumberFormat="1" applyFont="1" applyBorder="1"/>
    <xf numFmtId="0" fontId="3" fillId="0" borderId="0" xfId="0" applyFont="1"/>
    <xf numFmtId="4" fontId="2" fillId="0" borderId="0" xfId="0" applyNumberFormat="1" applyFont="1"/>
    <xf numFmtId="0" fontId="5" fillId="0" borderId="0" xfId="0" applyFont="1"/>
    <xf numFmtId="0" fontId="4" fillId="0" borderId="0" xfId="0" applyFont="1"/>
    <xf numFmtId="0" fontId="2" fillId="3" borderId="5" xfId="0" applyFont="1" applyFill="1" applyBorder="1"/>
    <xf numFmtId="165" fontId="2" fillId="3" borderId="1" xfId="0" applyNumberFormat="1" applyFont="1" applyFill="1" applyBorder="1" applyAlignment="1">
      <alignment vertical="top"/>
    </xf>
    <xf numFmtId="0" fontId="2" fillId="3" borderId="7" xfId="0" applyFont="1" applyFill="1" applyBorder="1"/>
    <xf numFmtId="165" fontId="2" fillId="3" borderId="8" xfId="0" applyNumberFormat="1" applyFont="1" applyFill="1" applyBorder="1" applyAlignment="1">
      <alignment vertical="top"/>
    </xf>
    <xf numFmtId="0" fontId="2" fillId="0" borderId="22" xfId="0" applyFont="1" applyBorder="1"/>
    <xf numFmtId="0" fontId="2" fillId="0" borderId="23" xfId="0" applyFont="1" applyBorder="1"/>
    <xf numFmtId="0" fontId="2" fillId="0" borderId="21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1" fillId="8" borderId="12" xfId="0" applyFont="1" applyFill="1" applyBorder="1" applyAlignment="1">
      <alignment horizontal="left"/>
    </xf>
    <xf numFmtId="165" fontId="2" fillId="0" borderId="2" xfId="0" applyNumberFormat="1" applyFont="1" applyBorder="1"/>
    <xf numFmtId="0" fontId="3" fillId="12" borderId="0" xfId="0" applyFont="1" applyFill="1"/>
    <xf numFmtId="0" fontId="1" fillId="12" borderId="17" xfId="0" applyFont="1" applyFill="1" applyBorder="1"/>
    <xf numFmtId="0" fontId="1" fillId="13" borderId="17" xfId="0" applyFont="1" applyFill="1" applyBorder="1"/>
    <xf numFmtId="0" fontId="1" fillId="14" borderId="17" xfId="0" applyFont="1" applyFill="1" applyBorder="1"/>
    <xf numFmtId="0" fontId="1" fillId="15" borderId="17" xfId="0" applyFont="1" applyFill="1" applyBorder="1"/>
    <xf numFmtId="0" fontId="2" fillId="0" borderId="2" xfId="0" applyFont="1" applyBorder="1"/>
    <xf numFmtId="0" fontId="2" fillId="0" borderId="1" xfId="0" applyFont="1" applyBorder="1"/>
    <xf numFmtId="0" fontId="2" fillId="0" borderId="6" xfId="0" applyFont="1" applyBorder="1"/>
    <xf numFmtId="165" fontId="2" fillId="0" borderId="8" xfId="0" applyNumberFormat="1" applyFont="1" applyBorder="1"/>
    <xf numFmtId="164" fontId="1" fillId="2" borderId="24" xfId="0" applyNumberFormat="1" applyFont="1" applyFill="1" applyBorder="1" applyAlignment="1">
      <alignment horizontal="center" vertical="center"/>
    </xf>
    <xf numFmtId="164" fontId="1" fillId="2" borderId="25" xfId="0" applyNumberFormat="1" applyFont="1" applyFill="1" applyBorder="1" applyAlignment="1">
      <alignment horizontal="center" vertical="center"/>
    </xf>
    <xf numFmtId="165" fontId="2" fillId="0" borderId="15" xfId="0" applyNumberFormat="1" applyFont="1" applyBorder="1" applyAlignment="1">
      <alignment horizontal="center"/>
    </xf>
    <xf numFmtId="165" fontId="2" fillId="0" borderId="20" xfId="0" applyNumberFormat="1" applyFont="1" applyBorder="1"/>
    <xf numFmtId="0" fontId="1" fillId="2" borderId="25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165" fontId="2" fillId="0" borderId="3" xfId="0" applyNumberFormat="1" applyFont="1" applyBorder="1" applyAlignment="1">
      <alignment horizontal="right" vertical="center"/>
    </xf>
    <xf numFmtId="165" fontId="2" fillId="0" borderId="8" xfId="0" applyNumberFormat="1" applyFont="1" applyBorder="1" applyAlignment="1">
      <alignment horizontal="right" vertical="center"/>
    </xf>
    <xf numFmtId="165" fontId="2" fillId="0" borderId="20" xfId="0" applyNumberFormat="1" applyFont="1" applyBorder="1" applyAlignment="1">
      <alignment horizontal="center"/>
    </xf>
    <xf numFmtId="0" fontId="1" fillId="16" borderId="17" xfId="0" applyFont="1" applyFill="1" applyBorder="1"/>
    <xf numFmtId="0" fontId="1" fillId="17" borderId="17" xfId="0" applyFont="1" applyFill="1" applyBorder="1"/>
    <xf numFmtId="0" fontId="1" fillId="18" borderId="17" xfId="0" applyFont="1" applyFill="1" applyBorder="1"/>
    <xf numFmtId="164" fontId="1" fillId="2" borderId="10" xfId="0" applyNumberFormat="1" applyFont="1" applyFill="1" applyBorder="1" applyAlignment="1">
      <alignment horizontal="center" vertical="center"/>
    </xf>
    <xf numFmtId="165" fontId="2" fillId="0" borderId="9" xfId="0" applyNumberFormat="1" applyFont="1" applyBorder="1"/>
    <xf numFmtId="165" fontId="2" fillId="0" borderId="16" xfId="0" applyNumberFormat="1" applyFont="1" applyBorder="1"/>
    <xf numFmtId="0" fontId="1" fillId="19" borderId="17" xfId="0" applyFont="1" applyFill="1" applyBorder="1"/>
    <xf numFmtId="0" fontId="2" fillId="0" borderId="3" xfId="0" applyFont="1" applyBorder="1"/>
    <xf numFmtId="0" fontId="2" fillId="0" borderId="8" xfId="0" applyFont="1" applyBorder="1"/>
    <xf numFmtId="164" fontId="1" fillId="2" borderId="26" xfId="0" applyNumberFormat="1" applyFont="1" applyFill="1" applyBorder="1" applyAlignment="1">
      <alignment horizontal="center" vertical="center"/>
    </xf>
    <xf numFmtId="0" fontId="1" fillId="20" borderId="17" xfId="0" applyFont="1" applyFill="1" applyBorder="1"/>
    <xf numFmtId="0" fontId="3" fillId="3" borderId="0" xfId="0" applyFont="1" applyFill="1"/>
    <xf numFmtId="0" fontId="1" fillId="3" borderId="0" xfId="0" applyFont="1" applyFill="1" applyBorder="1"/>
    <xf numFmtId="165" fontId="1" fillId="3" borderId="0" xfId="0" applyNumberFormat="1" applyFont="1" applyFill="1" applyBorder="1" applyAlignment="1">
      <alignment horizontal="center"/>
    </xf>
    <xf numFmtId="0" fontId="2" fillId="3" borderId="29" xfId="0" applyFont="1" applyFill="1" applyBorder="1"/>
    <xf numFmtId="0" fontId="2" fillId="3" borderId="23" xfId="0" applyFont="1" applyFill="1" applyBorder="1"/>
    <xf numFmtId="165" fontId="2" fillId="0" borderId="3" xfId="0" applyNumberFormat="1" applyFont="1" applyBorder="1" applyAlignment="1">
      <alignment vertical="top"/>
    </xf>
    <xf numFmtId="165" fontId="2" fillId="0" borderId="3" xfId="0" applyNumberFormat="1" applyFont="1" applyBorder="1" applyAlignment="1">
      <alignment horizontal="right"/>
    </xf>
    <xf numFmtId="0" fontId="7" fillId="0" borderId="0" xfId="0" applyFont="1"/>
    <xf numFmtId="0" fontId="8" fillId="21" borderId="1" xfId="0" applyFont="1" applyFill="1" applyBorder="1" applyAlignment="1">
      <alignment vertical="center"/>
    </xf>
    <xf numFmtId="0" fontId="9" fillId="21" borderId="1" xfId="0" applyFont="1" applyFill="1" applyBorder="1" applyAlignment="1">
      <alignment vertical="center"/>
    </xf>
    <xf numFmtId="0" fontId="0" fillId="21" borderId="1" xfId="0" applyFill="1" applyBorder="1" applyAlignment="1">
      <alignment vertical="center"/>
    </xf>
    <xf numFmtId="0" fontId="0" fillId="3" borderId="0" xfId="0" applyFill="1" applyBorder="1"/>
    <xf numFmtId="0" fontId="8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/>
    </xf>
    <xf numFmtId="0" fontId="11" fillId="22" borderId="30" xfId="0" applyFont="1" applyFill="1" applyBorder="1" applyAlignment="1">
      <alignment horizontal="center"/>
    </xf>
    <xf numFmtId="0" fontId="11" fillId="22" borderId="2" xfId="0" applyFont="1" applyFill="1" applyBorder="1" applyAlignment="1">
      <alignment horizontal="center" vertical="center" wrapText="1"/>
    </xf>
    <xf numFmtId="0" fontId="11" fillId="21" borderId="25" xfId="0" applyFont="1" applyFill="1" applyBorder="1" applyAlignment="1">
      <alignment horizontal="center" vertical="center" wrapText="1"/>
    </xf>
    <xf numFmtId="0" fontId="11" fillId="22" borderId="7" xfId="0" applyFont="1" applyFill="1" applyBorder="1" applyAlignment="1">
      <alignment horizontal="center" wrapText="1"/>
    </xf>
    <xf numFmtId="0" fontId="11" fillId="21" borderId="37" xfId="0" applyFont="1" applyFill="1" applyBorder="1" applyAlignment="1">
      <alignment horizontal="center" vertical="center" wrapText="1"/>
    </xf>
    <xf numFmtId="0" fontId="14" fillId="3" borderId="38" xfId="0" applyFont="1" applyFill="1" applyBorder="1" applyAlignment="1">
      <alignment horizontal="center" wrapText="1"/>
    </xf>
    <xf numFmtId="4" fontId="14" fillId="3" borderId="39" xfId="0" applyNumberFormat="1" applyFont="1" applyFill="1" applyBorder="1"/>
    <xf numFmtId="4" fontId="14" fillId="3" borderId="40" xfId="0" applyNumberFormat="1" applyFont="1" applyFill="1" applyBorder="1"/>
    <xf numFmtId="0" fontId="15" fillId="3" borderId="5" xfId="0" applyFont="1" applyFill="1" applyBorder="1" applyAlignment="1">
      <alignment horizontal="center" wrapText="1"/>
    </xf>
    <xf numFmtId="4" fontId="16" fillId="3" borderId="1" xfId="0" applyNumberFormat="1" applyFont="1" applyFill="1" applyBorder="1"/>
    <xf numFmtId="0" fontId="14" fillId="3" borderId="41" xfId="0" applyFont="1" applyFill="1" applyBorder="1" applyAlignment="1">
      <alignment horizontal="center"/>
    </xf>
    <xf numFmtId="4" fontId="14" fillId="3" borderId="13" xfId="0" applyNumberFormat="1" applyFont="1" applyFill="1" applyBorder="1"/>
    <xf numFmtId="0" fontId="14" fillId="21" borderId="24" xfId="0" applyFont="1" applyFill="1" applyBorder="1" applyAlignment="1">
      <alignment horizontal="center"/>
    </xf>
    <xf numFmtId="4" fontId="14" fillId="21" borderId="25" xfId="0" applyNumberFormat="1" applyFont="1" applyFill="1" applyBorder="1"/>
    <xf numFmtId="4" fontId="18" fillId="4" borderId="16" xfId="0" applyNumberFormat="1" applyFont="1" applyFill="1" applyBorder="1" applyAlignment="1">
      <alignment vertical="center"/>
    </xf>
    <xf numFmtId="165" fontId="18" fillId="4" borderId="30" xfId="0" applyNumberFormat="1" applyFont="1" applyFill="1" applyBorder="1" applyAlignment="1">
      <alignment wrapText="1"/>
    </xf>
    <xf numFmtId="165" fontId="18" fillId="4" borderId="42" xfId="0" applyNumberFormat="1" applyFont="1" applyFill="1" applyBorder="1" applyAlignment="1">
      <alignment wrapText="1"/>
    </xf>
    <xf numFmtId="0" fontId="20" fillId="3" borderId="0" xfId="0" quotePrefix="1" applyFont="1" applyFill="1" applyAlignment="1">
      <alignment wrapText="1"/>
    </xf>
    <xf numFmtId="0" fontId="20" fillId="3" borderId="0" xfId="0" applyFont="1" applyFill="1" applyAlignment="1">
      <alignment wrapText="1"/>
    </xf>
    <xf numFmtId="0" fontId="21" fillId="3" borderId="0" xfId="0" applyFont="1" applyFill="1" applyAlignment="1">
      <alignment wrapText="1"/>
    </xf>
    <xf numFmtId="3" fontId="14" fillId="3" borderId="0" xfId="0" applyNumberFormat="1" applyFont="1" applyFill="1" applyBorder="1" applyAlignment="1">
      <alignment horizontal="center" vertical="center"/>
    </xf>
    <xf numFmtId="0" fontId="18" fillId="3" borderId="0" xfId="0" applyNumberFormat="1" applyFont="1" applyFill="1" applyBorder="1" applyAlignment="1">
      <alignment horizontal="center"/>
    </xf>
    <xf numFmtId="0" fontId="20" fillId="3" borderId="0" xfId="0" applyFont="1" applyFill="1"/>
    <xf numFmtId="3" fontId="18" fillId="3" borderId="0" xfId="0" applyNumberFormat="1" applyFont="1" applyFill="1" applyBorder="1" applyAlignment="1">
      <alignment horizontal="center"/>
    </xf>
    <xf numFmtId="3" fontId="18" fillId="3" borderId="0" xfId="0" applyNumberFormat="1" applyFont="1" applyFill="1" applyBorder="1"/>
    <xf numFmtId="3" fontId="14" fillId="3" borderId="0" xfId="0" applyNumberFormat="1" applyFont="1" applyFill="1" applyBorder="1"/>
    <xf numFmtId="0" fontId="18" fillId="3" borderId="43" xfId="0" applyNumberFormat="1" applyFont="1" applyFill="1" applyBorder="1" applyAlignment="1">
      <alignment horizontal="center"/>
    </xf>
    <xf numFmtId="3" fontId="22" fillId="3" borderId="0" xfId="0" applyNumberFormat="1" applyFont="1" applyFill="1" applyBorder="1" applyAlignment="1">
      <alignment horizontal="center" wrapText="1"/>
    </xf>
    <xf numFmtId="3" fontId="22" fillId="3" borderId="0" xfId="0" applyNumberFormat="1" applyFont="1" applyFill="1" applyBorder="1"/>
    <xf numFmtId="3" fontId="17" fillId="3" borderId="0" xfId="0" applyNumberFormat="1" applyFont="1" applyFill="1" applyBorder="1"/>
    <xf numFmtId="0" fontId="23" fillId="3" borderId="0" xfId="0" applyFont="1" applyFill="1" applyAlignment="1">
      <alignment horizontal="center"/>
    </xf>
    <xf numFmtId="0" fontId="24" fillId="3" borderId="0" xfId="0" applyFont="1" applyFill="1"/>
    <xf numFmtId="0" fontId="25" fillId="3" borderId="0" xfId="0" applyFont="1" applyFill="1"/>
    <xf numFmtId="0" fontId="0" fillId="3" borderId="0" xfId="0" applyFill="1" applyBorder="1" applyAlignment="1">
      <alignment horizontal="center"/>
    </xf>
    <xf numFmtId="0" fontId="1" fillId="2" borderId="3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1" fillId="2" borderId="21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4" fontId="1" fillId="8" borderId="12" xfId="0" applyNumberFormat="1" applyFont="1" applyFill="1" applyBorder="1" applyAlignment="1">
      <alignment horizontal="center"/>
    </xf>
    <xf numFmtId="4" fontId="1" fillId="8" borderId="28" xfId="0" applyNumberFormat="1" applyFont="1" applyFill="1" applyBorder="1" applyAlignment="1">
      <alignment horizontal="center"/>
    </xf>
    <xf numFmtId="4" fontId="1" fillId="8" borderId="31" xfId="0" applyNumberFormat="1" applyFont="1" applyFill="1" applyBorder="1" applyAlignment="1">
      <alignment horizontal="center"/>
    </xf>
    <xf numFmtId="165" fontId="2" fillId="3" borderId="5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165" fontId="2" fillId="3" borderId="6" xfId="0" applyNumberFormat="1" applyFont="1" applyFill="1" applyBorder="1" applyAlignment="1">
      <alignment horizontal="center"/>
    </xf>
    <xf numFmtId="165" fontId="2" fillId="3" borderId="7" xfId="0" applyNumberFormat="1" applyFont="1" applyFill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9" xfId="0" applyNumberFormat="1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165" fontId="1" fillId="5" borderId="12" xfId="0" applyNumberFormat="1" applyFont="1" applyFill="1" applyBorder="1" applyAlignment="1">
      <alignment horizontal="center"/>
    </xf>
    <xf numFmtId="165" fontId="1" fillId="5" borderId="28" xfId="0" applyNumberFormat="1" applyFont="1" applyFill="1" applyBorder="1" applyAlignment="1">
      <alignment horizontal="center"/>
    </xf>
    <xf numFmtId="165" fontId="1" fillId="5" borderId="31" xfId="0" applyNumberFormat="1" applyFont="1" applyFill="1" applyBorder="1" applyAlignment="1">
      <alignment horizontal="center"/>
    </xf>
    <xf numFmtId="0" fontId="1" fillId="7" borderId="0" xfId="0" applyFont="1" applyFill="1" applyBorder="1" applyAlignment="1">
      <alignment horizontal="center"/>
    </xf>
    <xf numFmtId="0" fontId="1" fillId="9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center"/>
    </xf>
    <xf numFmtId="165" fontId="1" fillId="7" borderId="12" xfId="0" applyNumberFormat="1" applyFont="1" applyFill="1" applyBorder="1" applyAlignment="1">
      <alignment horizontal="center"/>
    </xf>
    <xf numFmtId="165" fontId="1" fillId="7" borderId="28" xfId="0" applyNumberFormat="1" applyFont="1" applyFill="1" applyBorder="1" applyAlignment="1">
      <alignment horizontal="center"/>
    </xf>
    <xf numFmtId="165" fontId="1" fillId="7" borderId="31" xfId="0" applyNumberFormat="1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165" fontId="1" fillId="6" borderId="12" xfId="0" applyNumberFormat="1" applyFont="1" applyFill="1" applyBorder="1" applyAlignment="1">
      <alignment horizontal="center"/>
    </xf>
    <xf numFmtId="165" fontId="1" fillId="6" borderId="28" xfId="0" applyNumberFormat="1" applyFont="1" applyFill="1" applyBorder="1" applyAlignment="1">
      <alignment horizontal="center"/>
    </xf>
    <xf numFmtId="165" fontId="1" fillId="6" borderId="31" xfId="0" applyNumberFormat="1" applyFont="1" applyFill="1" applyBorder="1" applyAlignment="1">
      <alignment horizontal="center"/>
    </xf>
    <xf numFmtId="0" fontId="1" fillId="10" borderId="0" xfId="0" applyFont="1" applyFill="1" applyBorder="1" applyAlignment="1">
      <alignment horizontal="center"/>
    </xf>
    <xf numFmtId="165" fontId="1" fillId="10" borderId="12" xfId="0" applyNumberFormat="1" applyFont="1" applyFill="1" applyBorder="1" applyAlignment="1">
      <alignment horizontal="center"/>
    </xf>
    <xf numFmtId="165" fontId="1" fillId="10" borderId="28" xfId="0" applyNumberFormat="1" applyFont="1" applyFill="1" applyBorder="1" applyAlignment="1">
      <alignment horizontal="center"/>
    </xf>
    <xf numFmtId="165" fontId="1" fillId="10" borderId="31" xfId="0" applyNumberFormat="1" applyFont="1" applyFill="1" applyBorder="1" applyAlignment="1">
      <alignment horizontal="center"/>
    </xf>
    <xf numFmtId="0" fontId="1" fillId="11" borderId="0" xfId="0" applyFont="1" applyFill="1" applyBorder="1" applyAlignment="1">
      <alignment horizontal="center"/>
    </xf>
    <xf numFmtId="165" fontId="1" fillId="9" borderId="12" xfId="0" applyNumberFormat="1" applyFont="1" applyFill="1" applyBorder="1" applyAlignment="1">
      <alignment horizontal="center"/>
    </xf>
    <xf numFmtId="165" fontId="1" fillId="9" borderId="28" xfId="0" applyNumberFormat="1" applyFont="1" applyFill="1" applyBorder="1" applyAlignment="1">
      <alignment horizontal="center"/>
    </xf>
    <xf numFmtId="165" fontId="1" fillId="9" borderId="31" xfId="0" applyNumberFormat="1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165" fontId="1" fillId="13" borderId="12" xfId="0" applyNumberFormat="1" applyFont="1" applyFill="1" applyBorder="1" applyAlignment="1">
      <alignment horizontal="center"/>
    </xf>
    <xf numFmtId="165" fontId="1" fillId="13" borderId="28" xfId="0" applyNumberFormat="1" applyFont="1" applyFill="1" applyBorder="1" applyAlignment="1">
      <alignment horizontal="center"/>
    </xf>
    <xf numFmtId="165" fontId="1" fillId="13" borderId="31" xfId="0" applyNumberFormat="1" applyFont="1" applyFill="1" applyBorder="1" applyAlignment="1">
      <alignment horizontal="center"/>
    </xf>
    <xf numFmtId="165" fontId="1" fillId="11" borderId="12" xfId="0" applyNumberFormat="1" applyFont="1" applyFill="1" applyBorder="1" applyAlignment="1">
      <alignment horizontal="center"/>
    </xf>
    <xf numFmtId="165" fontId="1" fillId="11" borderId="28" xfId="0" applyNumberFormat="1" applyFont="1" applyFill="1" applyBorder="1" applyAlignment="1">
      <alignment horizontal="center"/>
    </xf>
    <xf numFmtId="165" fontId="1" fillId="11" borderId="31" xfId="0" applyNumberFormat="1" applyFont="1" applyFill="1" applyBorder="1" applyAlignment="1">
      <alignment horizontal="center"/>
    </xf>
    <xf numFmtId="0" fontId="1" fillId="14" borderId="0" xfId="0" applyFont="1" applyFill="1" applyBorder="1" applyAlignment="1">
      <alignment horizontal="center"/>
    </xf>
    <xf numFmtId="0" fontId="1" fillId="12" borderId="0" xfId="0" applyFont="1" applyFill="1" applyBorder="1" applyAlignment="1">
      <alignment horizontal="center"/>
    </xf>
    <xf numFmtId="165" fontId="1" fillId="12" borderId="12" xfId="0" applyNumberFormat="1" applyFont="1" applyFill="1" applyBorder="1" applyAlignment="1">
      <alignment horizontal="center"/>
    </xf>
    <xf numFmtId="165" fontId="1" fillId="12" borderId="28" xfId="0" applyNumberFormat="1" applyFont="1" applyFill="1" applyBorder="1" applyAlignment="1">
      <alignment horizontal="center"/>
    </xf>
    <xf numFmtId="165" fontId="1" fillId="12" borderId="31" xfId="0" applyNumberFormat="1" applyFont="1" applyFill="1" applyBorder="1" applyAlignment="1">
      <alignment horizontal="center"/>
    </xf>
    <xf numFmtId="0" fontId="1" fillId="13" borderId="0" xfId="0" applyFont="1" applyFill="1" applyBorder="1" applyAlignment="1">
      <alignment horizontal="center"/>
    </xf>
    <xf numFmtId="165" fontId="1" fillId="14" borderId="12" xfId="0" applyNumberFormat="1" applyFont="1" applyFill="1" applyBorder="1" applyAlignment="1">
      <alignment horizontal="center"/>
    </xf>
    <xf numFmtId="165" fontId="1" fillId="14" borderId="28" xfId="0" applyNumberFormat="1" applyFont="1" applyFill="1" applyBorder="1" applyAlignment="1">
      <alignment horizontal="center"/>
    </xf>
    <xf numFmtId="165" fontId="1" fillId="14" borderId="31" xfId="0" applyNumberFormat="1" applyFont="1" applyFill="1" applyBorder="1" applyAlignment="1">
      <alignment horizontal="center"/>
    </xf>
    <xf numFmtId="0" fontId="1" fillId="15" borderId="0" xfId="0" applyFont="1" applyFill="1" applyBorder="1" applyAlignment="1">
      <alignment horizontal="center"/>
    </xf>
    <xf numFmtId="165" fontId="1" fillId="15" borderId="12" xfId="0" applyNumberFormat="1" applyFont="1" applyFill="1" applyBorder="1" applyAlignment="1">
      <alignment horizontal="center"/>
    </xf>
    <xf numFmtId="165" fontId="1" fillId="15" borderId="28" xfId="0" applyNumberFormat="1" applyFont="1" applyFill="1" applyBorder="1" applyAlignment="1">
      <alignment horizontal="center"/>
    </xf>
    <xf numFmtId="165" fontId="1" fillId="15" borderId="31" xfId="0" applyNumberFormat="1" applyFont="1" applyFill="1" applyBorder="1" applyAlignment="1">
      <alignment horizontal="center"/>
    </xf>
    <xf numFmtId="0" fontId="1" fillId="16" borderId="0" xfId="0" applyFont="1" applyFill="1" applyBorder="1" applyAlignment="1">
      <alignment horizontal="center"/>
    </xf>
    <xf numFmtId="165" fontId="1" fillId="16" borderId="12" xfId="0" applyNumberFormat="1" applyFont="1" applyFill="1" applyBorder="1" applyAlignment="1">
      <alignment horizontal="center"/>
    </xf>
    <xf numFmtId="165" fontId="1" fillId="16" borderId="28" xfId="0" applyNumberFormat="1" applyFont="1" applyFill="1" applyBorder="1" applyAlignment="1">
      <alignment horizontal="center"/>
    </xf>
    <xf numFmtId="165" fontId="1" fillId="16" borderId="31" xfId="0" applyNumberFormat="1" applyFont="1" applyFill="1" applyBorder="1" applyAlignment="1">
      <alignment horizontal="center"/>
    </xf>
    <xf numFmtId="0" fontId="1" fillId="17" borderId="0" xfId="0" applyFont="1" applyFill="1" applyBorder="1" applyAlignment="1">
      <alignment horizontal="center"/>
    </xf>
    <xf numFmtId="165" fontId="1" fillId="17" borderId="12" xfId="0" applyNumberFormat="1" applyFont="1" applyFill="1" applyBorder="1" applyAlignment="1">
      <alignment horizontal="center"/>
    </xf>
    <xf numFmtId="165" fontId="1" fillId="17" borderId="28" xfId="0" applyNumberFormat="1" applyFont="1" applyFill="1" applyBorder="1" applyAlignment="1">
      <alignment horizontal="center"/>
    </xf>
    <xf numFmtId="165" fontId="1" fillId="17" borderId="31" xfId="0" applyNumberFormat="1" applyFont="1" applyFill="1" applyBorder="1" applyAlignment="1">
      <alignment horizontal="center"/>
    </xf>
    <xf numFmtId="0" fontId="1" fillId="18" borderId="0" xfId="0" applyFont="1" applyFill="1" applyBorder="1" applyAlignment="1">
      <alignment horizontal="center"/>
    </xf>
    <xf numFmtId="165" fontId="1" fillId="18" borderId="12" xfId="0" applyNumberFormat="1" applyFont="1" applyFill="1" applyBorder="1" applyAlignment="1">
      <alignment horizontal="center"/>
    </xf>
    <xf numFmtId="165" fontId="1" fillId="18" borderId="28" xfId="0" applyNumberFormat="1" applyFont="1" applyFill="1" applyBorder="1" applyAlignment="1">
      <alignment horizontal="center"/>
    </xf>
    <xf numFmtId="165" fontId="1" fillId="18" borderId="31" xfId="0" applyNumberFormat="1" applyFont="1" applyFill="1" applyBorder="1" applyAlignment="1">
      <alignment horizontal="center"/>
    </xf>
    <xf numFmtId="0" fontId="1" fillId="19" borderId="0" xfId="0" applyFont="1" applyFill="1" applyBorder="1" applyAlignment="1">
      <alignment horizontal="center"/>
    </xf>
    <xf numFmtId="0" fontId="1" fillId="20" borderId="0" xfId="0" applyFont="1" applyFill="1" applyBorder="1" applyAlignment="1">
      <alignment horizontal="center"/>
    </xf>
    <xf numFmtId="165" fontId="1" fillId="20" borderId="12" xfId="0" applyNumberFormat="1" applyFont="1" applyFill="1" applyBorder="1" applyAlignment="1">
      <alignment horizontal="center"/>
    </xf>
    <xf numFmtId="165" fontId="1" fillId="20" borderId="28" xfId="0" applyNumberFormat="1" applyFont="1" applyFill="1" applyBorder="1" applyAlignment="1">
      <alignment horizontal="center"/>
    </xf>
    <xf numFmtId="165" fontId="1" fillId="20" borderId="31" xfId="0" applyNumberFormat="1" applyFont="1" applyFill="1" applyBorder="1" applyAlignment="1">
      <alignment horizontal="center"/>
    </xf>
    <xf numFmtId="165" fontId="1" fillId="19" borderId="12" xfId="0" applyNumberFormat="1" applyFont="1" applyFill="1" applyBorder="1" applyAlignment="1">
      <alignment horizontal="center"/>
    </xf>
    <xf numFmtId="165" fontId="1" fillId="19" borderId="28" xfId="0" applyNumberFormat="1" applyFont="1" applyFill="1" applyBorder="1" applyAlignment="1">
      <alignment horizontal="center"/>
    </xf>
    <xf numFmtId="165" fontId="1" fillId="19" borderId="31" xfId="0" applyNumberFormat="1" applyFont="1" applyFill="1" applyBorder="1" applyAlignment="1">
      <alignment horizontal="center"/>
    </xf>
    <xf numFmtId="0" fontId="8" fillId="21" borderId="32" xfId="0" applyFont="1" applyFill="1" applyBorder="1" applyAlignment="1">
      <alignment horizontal="center" vertical="center"/>
    </xf>
    <xf numFmtId="0" fontId="8" fillId="21" borderId="33" xfId="0" applyFont="1" applyFill="1" applyBorder="1" applyAlignment="1">
      <alignment horizontal="center" vertical="center"/>
    </xf>
    <xf numFmtId="0" fontId="8" fillId="21" borderId="34" xfId="0" applyFont="1" applyFill="1" applyBorder="1" applyAlignment="1">
      <alignment horizontal="center" vertical="center"/>
    </xf>
    <xf numFmtId="0" fontId="10" fillId="21" borderId="28" xfId="0" applyFont="1" applyFill="1" applyBorder="1" applyAlignment="1">
      <alignment horizontal="center"/>
    </xf>
    <xf numFmtId="0" fontId="11" fillId="21" borderId="10" xfId="0" applyFont="1" applyFill="1" applyBorder="1" applyAlignment="1">
      <alignment horizontal="center"/>
    </xf>
    <xf numFmtId="0" fontId="11" fillId="21" borderId="35" xfId="0" applyFont="1" applyFill="1" applyBorder="1" applyAlignment="1">
      <alignment horizontal="center"/>
    </xf>
    <xf numFmtId="0" fontId="11" fillId="21" borderId="36" xfId="0" applyFont="1" applyFill="1" applyBorder="1" applyAlignment="1">
      <alignment horizontal="center"/>
    </xf>
    <xf numFmtId="0" fontId="11" fillId="21" borderId="3" xfId="0" applyFont="1" applyFill="1" applyBorder="1" applyAlignment="1">
      <alignment horizontal="center" vertical="center" wrapText="1"/>
    </xf>
    <xf numFmtId="0" fontId="11" fillId="21" borderId="8" xfId="0" applyFont="1" applyFill="1" applyBorder="1" applyAlignment="1">
      <alignment horizontal="center" vertical="center" wrapText="1"/>
    </xf>
    <xf numFmtId="0" fontId="13" fillId="21" borderId="8" xfId="0" applyFont="1" applyFill="1" applyBorder="1" applyAlignment="1">
      <alignment horizontal="center"/>
    </xf>
    <xf numFmtId="0" fontId="11" fillId="21" borderId="25" xfId="0" applyFont="1" applyFill="1" applyBorder="1" applyAlignment="1">
      <alignment horizontal="center" vertical="center" wrapText="1"/>
    </xf>
    <xf numFmtId="0" fontId="11" fillId="21" borderId="37" xfId="0" applyFont="1" applyFill="1" applyBorder="1" applyAlignment="1">
      <alignment horizontal="center" vertical="center" wrapText="1"/>
    </xf>
    <xf numFmtId="0" fontId="11" fillId="21" borderId="4" xfId="0" applyFont="1" applyFill="1" applyBorder="1" applyAlignment="1">
      <alignment horizontal="center" vertical="center" wrapText="1"/>
    </xf>
    <xf numFmtId="0" fontId="11" fillId="21" borderId="9" xfId="0" applyFont="1" applyFill="1" applyBorder="1" applyAlignment="1">
      <alignment horizontal="center" vertical="center" wrapText="1"/>
    </xf>
    <xf numFmtId="0" fontId="19" fillId="3" borderId="10" xfId="0" applyFont="1" applyFill="1" applyBorder="1" applyAlignment="1">
      <alignment horizontal="center" wrapText="1"/>
    </xf>
    <xf numFmtId="0" fontId="19" fillId="3" borderId="35" xfId="0" quotePrefix="1" applyFont="1" applyFill="1" applyBorder="1" applyAlignment="1">
      <alignment horizontal="center" wrapText="1"/>
    </xf>
    <xf numFmtId="0" fontId="19" fillId="3" borderId="17" xfId="0" applyFont="1" applyFill="1" applyBorder="1" applyAlignment="1">
      <alignment horizontal="center" wrapText="1"/>
    </xf>
    <xf numFmtId="0" fontId="19" fillId="3" borderId="18" xfId="0" quotePrefix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  <color rgb="FFE2C5FF"/>
      <color rgb="FFFF99FF"/>
      <color rgb="FFFF99CC"/>
      <color rgb="FFFFFF99"/>
      <color rgb="FFCBF9A1"/>
      <color rgb="FFF4EBAA"/>
      <color rgb="FFF1A27F"/>
      <color rgb="FFFF7C8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P153"/>
  <sheetViews>
    <sheetView tabSelected="1" topLeftCell="B117" zoomScale="75" zoomScaleNormal="75" workbookViewId="0">
      <selection activeCell="C104" sqref="C104:N104"/>
    </sheetView>
  </sheetViews>
  <sheetFormatPr defaultRowHeight="18.75"/>
  <cols>
    <col min="1" max="1" width="6.85546875" style="1" hidden="1" customWidth="1"/>
    <col min="2" max="2" width="44.28515625" style="1" customWidth="1"/>
    <col min="3" max="3" width="24.7109375" style="1" customWidth="1"/>
    <col min="4" max="4" width="22.28515625" style="1" customWidth="1"/>
    <col min="5" max="5" width="26.5703125" style="1" customWidth="1"/>
    <col min="6" max="6" width="21.5703125" style="1" customWidth="1"/>
    <col min="7" max="7" width="18.5703125" style="1" customWidth="1"/>
    <col min="8" max="8" width="18.140625" style="1" customWidth="1"/>
    <col min="9" max="9" width="16.42578125" style="1" customWidth="1"/>
    <col min="10" max="10" width="16.7109375" style="1" customWidth="1"/>
    <col min="11" max="11" width="18.7109375" style="1" customWidth="1"/>
    <col min="12" max="12" width="22.140625" style="1" customWidth="1"/>
    <col min="13" max="13" width="21.85546875" style="1" customWidth="1"/>
    <col min="14" max="14" width="21.28515625" style="1" customWidth="1"/>
    <col min="15" max="15" width="21.140625" style="1" customWidth="1"/>
    <col min="16" max="16" width="9.140625" style="92"/>
    <col min="17" max="16384" width="9.140625" style="1"/>
  </cols>
  <sheetData>
    <row r="1" spans="1:15" ht="20.25">
      <c r="B1" s="138" t="s">
        <v>0</v>
      </c>
      <c r="C1" s="138"/>
      <c r="D1" s="138"/>
      <c r="E1" s="138"/>
    </row>
    <row r="2" spans="1:15" ht="20.25">
      <c r="B2" s="43" t="s">
        <v>1</v>
      </c>
      <c r="C2" s="44"/>
      <c r="D2" s="44"/>
      <c r="E2" s="44"/>
    </row>
    <row r="3" spans="1:15" ht="20.25">
      <c r="B3" s="139" t="s">
        <v>2</v>
      </c>
      <c r="C3" s="139"/>
      <c r="D3" s="139"/>
      <c r="E3" s="139"/>
    </row>
    <row r="4" spans="1:15" ht="10.5" customHeight="1">
      <c r="B4" s="43"/>
      <c r="C4" s="43"/>
      <c r="D4" s="43"/>
      <c r="E4" s="43"/>
    </row>
    <row r="5" spans="1:15" ht="20.25">
      <c r="B5" s="139" t="s">
        <v>81</v>
      </c>
      <c r="C5" s="139"/>
      <c r="D5" s="139"/>
      <c r="E5" s="139"/>
    </row>
    <row r="6" spans="1:15" ht="11.25" customHeight="1"/>
    <row r="7" spans="1:15" ht="18.75" customHeight="1">
      <c r="B7" s="140" t="s">
        <v>82</v>
      </c>
      <c r="C7" s="140"/>
      <c r="D7" s="140"/>
      <c r="E7" s="140"/>
      <c r="F7" s="140"/>
      <c r="G7" s="140"/>
      <c r="H7" s="140"/>
      <c r="I7" s="140"/>
      <c r="J7" s="140"/>
      <c r="K7" s="140"/>
    </row>
    <row r="8" spans="1:15" ht="15" customHeight="1">
      <c r="B8" s="27"/>
      <c r="C8" s="27"/>
      <c r="D8" s="27"/>
      <c r="E8" s="27"/>
    </row>
    <row r="9" spans="1:15" ht="19.5" thickBot="1">
      <c r="B9" s="137" t="s">
        <v>11</v>
      </c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</row>
    <row r="10" spans="1:15" ht="19.5" thickBot="1">
      <c r="A10" s="29"/>
      <c r="B10" s="133" t="s">
        <v>3</v>
      </c>
      <c r="C10" s="135" t="s">
        <v>4</v>
      </c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</row>
    <row r="11" spans="1:15" ht="19.5" thickBot="1">
      <c r="A11" s="30"/>
      <c r="B11" s="134"/>
      <c r="C11" s="65" t="s">
        <v>30</v>
      </c>
      <c r="D11" s="66" t="s">
        <v>37</v>
      </c>
      <c r="E11" s="66" t="s">
        <v>38</v>
      </c>
      <c r="F11" s="69" t="s">
        <v>39</v>
      </c>
      <c r="G11" s="69" t="s">
        <v>58</v>
      </c>
      <c r="H11" s="69" t="s">
        <v>59</v>
      </c>
      <c r="I11" s="69" t="s">
        <v>69</v>
      </c>
      <c r="J11" s="69" t="s">
        <v>70</v>
      </c>
      <c r="K11" s="69" t="s">
        <v>71</v>
      </c>
      <c r="L11" s="69" t="s">
        <v>72</v>
      </c>
      <c r="M11" s="69" t="s">
        <v>83</v>
      </c>
      <c r="N11" s="69" t="s">
        <v>84</v>
      </c>
      <c r="O11" s="70" t="s">
        <v>89</v>
      </c>
    </row>
    <row r="12" spans="1:15">
      <c r="A12" s="31"/>
      <c r="B12" s="61" t="s">
        <v>5</v>
      </c>
      <c r="C12" s="90">
        <v>391609.91</v>
      </c>
      <c r="D12" s="90">
        <v>399211.93</v>
      </c>
      <c r="E12" s="90">
        <v>417718.45</v>
      </c>
      <c r="F12" s="91">
        <v>429888.52</v>
      </c>
      <c r="G12" s="16">
        <v>413017.12</v>
      </c>
      <c r="H12" s="16">
        <v>426506.46</v>
      </c>
      <c r="I12" s="16">
        <v>473538.28</v>
      </c>
      <c r="J12" s="16">
        <v>314951.05</v>
      </c>
      <c r="K12" s="16">
        <v>298492.56</v>
      </c>
      <c r="L12" s="16">
        <f>423337.29-810.91</f>
        <v>422526.38</v>
      </c>
      <c r="M12" s="16">
        <v>420618.14</v>
      </c>
      <c r="N12" s="16">
        <v>428439.97</v>
      </c>
      <c r="O12" s="6">
        <v>0</v>
      </c>
    </row>
    <row r="13" spans="1:15">
      <c r="A13" s="32"/>
      <c r="B13" s="28" t="s">
        <v>6</v>
      </c>
      <c r="C13" s="2">
        <v>12300.33</v>
      </c>
      <c r="D13" s="2">
        <v>8174.62</v>
      </c>
      <c r="E13" s="2">
        <v>14302.43</v>
      </c>
      <c r="F13" s="46">
        <v>10912.67</v>
      </c>
      <c r="G13" s="10">
        <v>7398.77</v>
      </c>
      <c r="H13" s="10">
        <v>11446.26</v>
      </c>
      <c r="I13" s="10">
        <v>6639.86</v>
      </c>
      <c r="J13" s="10">
        <v>0</v>
      </c>
      <c r="K13" s="10">
        <v>0</v>
      </c>
      <c r="L13" s="10">
        <v>3954.98</v>
      </c>
      <c r="M13" s="10">
        <v>5339.3</v>
      </c>
      <c r="N13" s="10">
        <v>2972.35</v>
      </c>
      <c r="O13" s="8">
        <v>0</v>
      </c>
    </row>
    <row r="14" spans="1:15">
      <c r="A14" s="32"/>
      <c r="B14" s="28" t="s">
        <v>7</v>
      </c>
      <c r="C14" s="2">
        <v>1031.94</v>
      </c>
      <c r="D14" s="2">
        <v>1125</v>
      </c>
      <c r="E14" s="2">
        <v>1125</v>
      </c>
      <c r="F14" s="46">
        <v>1125</v>
      </c>
      <c r="G14" s="10">
        <v>1125</v>
      </c>
      <c r="H14" s="10">
        <v>1125</v>
      </c>
      <c r="I14" s="10">
        <v>1125</v>
      </c>
      <c r="J14" s="10">
        <v>1125</v>
      </c>
      <c r="K14" s="10">
        <v>1125</v>
      </c>
      <c r="L14" s="10">
        <v>1125</v>
      </c>
      <c r="M14" s="10">
        <v>1125</v>
      </c>
      <c r="N14" s="10">
        <v>1125</v>
      </c>
      <c r="O14" s="8">
        <v>0</v>
      </c>
    </row>
    <row r="15" spans="1:15">
      <c r="A15" s="88"/>
      <c r="B15" s="45" t="s">
        <v>8</v>
      </c>
      <c r="C15" s="46">
        <v>0</v>
      </c>
      <c r="D15" s="46">
        <v>0</v>
      </c>
      <c r="E15" s="46">
        <v>18750</v>
      </c>
      <c r="F15" s="46">
        <v>0</v>
      </c>
      <c r="G15" s="10">
        <v>0</v>
      </c>
      <c r="H15" s="10">
        <v>0</v>
      </c>
      <c r="I15" s="10">
        <v>0</v>
      </c>
      <c r="J15" s="10">
        <f>36250+1250</f>
        <v>37500</v>
      </c>
      <c r="K15" s="10">
        <v>0</v>
      </c>
      <c r="L15" s="10">
        <v>1250</v>
      </c>
      <c r="M15" s="10">
        <v>0</v>
      </c>
      <c r="N15" s="10">
        <v>0</v>
      </c>
      <c r="O15" s="8">
        <v>0</v>
      </c>
    </row>
    <row r="16" spans="1:15">
      <c r="A16" s="88"/>
      <c r="B16" s="45" t="s">
        <v>9</v>
      </c>
      <c r="C16" s="46">
        <v>0</v>
      </c>
      <c r="D16" s="46">
        <v>0</v>
      </c>
      <c r="E16" s="46">
        <v>0</v>
      </c>
      <c r="F16" s="46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8">
        <v>0</v>
      </c>
    </row>
    <row r="17" spans="1:15">
      <c r="A17" s="88"/>
      <c r="B17" s="45" t="s">
        <v>66</v>
      </c>
      <c r="C17" s="46">
        <v>6292.33</v>
      </c>
      <c r="D17" s="46">
        <v>0</v>
      </c>
      <c r="E17" s="46">
        <v>0</v>
      </c>
      <c r="F17" s="46">
        <v>0</v>
      </c>
      <c r="G17" s="10">
        <v>0</v>
      </c>
      <c r="H17" s="10">
        <v>3596.66</v>
      </c>
      <c r="I17" s="10">
        <v>0</v>
      </c>
      <c r="J17" s="10">
        <v>0</v>
      </c>
      <c r="K17" s="10">
        <v>0</v>
      </c>
      <c r="L17" s="10">
        <v>6818.18</v>
      </c>
      <c r="M17" s="10">
        <v>2998.61</v>
      </c>
      <c r="N17" s="10">
        <v>0</v>
      </c>
      <c r="O17" s="8">
        <v>0</v>
      </c>
    </row>
    <row r="18" spans="1:15">
      <c r="A18" s="88"/>
      <c r="B18" s="45" t="s">
        <v>27</v>
      </c>
      <c r="C18" s="46">
        <v>0</v>
      </c>
      <c r="D18" s="46">
        <v>0</v>
      </c>
      <c r="E18" s="46">
        <v>0</v>
      </c>
      <c r="F18" s="46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1663</v>
      </c>
      <c r="N18" s="10">
        <v>1663</v>
      </c>
      <c r="O18" s="8">
        <v>0</v>
      </c>
    </row>
    <row r="19" spans="1:15">
      <c r="A19" s="88"/>
      <c r="B19" s="45" t="s">
        <v>34</v>
      </c>
      <c r="C19" s="46">
        <v>0</v>
      </c>
      <c r="D19" s="46">
        <v>0</v>
      </c>
      <c r="E19" s="46">
        <v>0</v>
      </c>
      <c r="F19" s="46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8">
        <v>7500</v>
      </c>
    </row>
    <row r="20" spans="1:15">
      <c r="A20" s="88"/>
      <c r="B20" s="45" t="s">
        <v>91</v>
      </c>
      <c r="C20" s="46">
        <v>0</v>
      </c>
      <c r="D20" s="46">
        <v>0</v>
      </c>
      <c r="E20" s="46">
        <v>0</v>
      </c>
      <c r="F20" s="46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20000.02</v>
      </c>
      <c r="N20" s="10">
        <v>0</v>
      </c>
      <c r="O20" s="8">
        <v>0</v>
      </c>
    </row>
    <row r="21" spans="1:15" ht="19.5" thickBot="1">
      <c r="A21" s="89"/>
      <c r="B21" s="47" t="s">
        <v>36</v>
      </c>
      <c r="C21" s="48">
        <v>0</v>
      </c>
      <c r="D21" s="48">
        <v>0</v>
      </c>
      <c r="E21" s="48">
        <v>0</v>
      </c>
      <c r="F21" s="48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78">
        <f>61250+1250</f>
        <v>62500</v>
      </c>
    </row>
    <row r="22" spans="1:15" ht="24.75" customHeight="1" thickBot="1">
      <c r="B22" s="3"/>
      <c r="C22" s="4"/>
      <c r="D22" s="4"/>
      <c r="E22" s="4"/>
    </row>
    <row r="23" spans="1:15">
      <c r="A23" s="33"/>
      <c r="B23" s="5" t="s">
        <v>85</v>
      </c>
      <c r="C23" s="6">
        <f>C12+D12+E12+F12+G12+H12+I12+J12+K12+L12+M12+N12</f>
        <v>4836518.7699999996</v>
      </c>
    </row>
    <row r="24" spans="1:15" ht="21.75" customHeight="1">
      <c r="A24" s="15"/>
      <c r="B24" s="7" t="s">
        <v>86</v>
      </c>
      <c r="C24" s="8">
        <f>C13+D13+E13+F13+G13+H13+I13+J13+K13+L13+M13+N13</f>
        <v>83441.570000000007</v>
      </c>
      <c r="E24" s="42"/>
    </row>
    <row r="25" spans="1:15" ht="22.5" customHeight="1">
      <c r="A25" s="15"/>
      <c r="B25" s="9" t="s">
        <v>87</v>
      </c>
      <c r="C25" s="8">
        <f>C14+D14+E14+F14+G14+H14+I14+J14+K14+L14+M14+N14</f>
        <v>13406.94</v>
      </c>
      <c r="F25" s="42"/>
      <c r="H25" s="42"/>
    </row>
    <row r="26" spans="1:15" ht="41.25" customHeight="1" thickBot="1">
      <c r="A26" s="15"/>
      <c r="B26" s="11" t="s">
        <v>35</v>
      </c>
      <c r="C26" s="12">
        <f>C15+C16+C17+C18+C19+C20+C21+D15+D16+D17+D18+D19+D20+D21+E15+E16+E17+E18+E19+E20+E21+F15+F16+F17+F18+F19+F20+F21+G15+G16+G17+G18+G19+G20+G21+H15+H16+H17+H18+H19+H20+H21+I15+I16+I17+I18+I19+I20+I21+J15+J16+J17+J18+J19+J20+J21+K15+K16+K17+K18+K19+K20+K21+L15+L17+L18+L19+L20+L21+M15+M16+M17+M18+M19+M20+M21+N15+N16+N17+N18+N19+N20+N21+O15+O16+O17+O18+O19+O20+O21</f>
        <v>170531.80000000002</v>
      </c>
    </row>
    <row r="27" spans="1:15" ht="19.5" thickBot="1">
      <c r="A27" s="34"/>
      <c r="B27" s="20" t="s">
        <v>10</v>
      </c>
      <c r="C27" s="19">
        <f>SUM(C23:C26)</f>
        <v>5103899.08</v>
      </c>
    </row>
    <row r="29" spans="1:15" ht="19.5" thickBot="1">
      <c r="B29" s="155" t="s">
        <v>12</v>
      </c>
      <c r="C29" s="155"/>
      <c r="D29" s="155"/>
      <c r="E29" s="155"/>
      <c r="F29" s="155"/>
      <c r="G29" s="155"/>
      <c r="H29" s="155"/>
      <c r="I29" s="155"/>
      <c r="J29" s="155"/>
      <c r="K29" s="155"/>
      <c r="L29" s="155"/>
      <c r="M29" s="155"/>
      <c r="N29" s="155"/>
    </row>
    <row r="30" spans="1:15" ht="19.5" thickBot="1">
      <c r="B30" s="141" t="s">
        <v>13</v>
      </c>
      <c r="C30" s="152" t="s">
        <v>4</v>
      </c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4"/>
    </row>
    <row r="31" spans="1:15" ht="19.5" thickBot="1">
      <c r="B31" s="142"/>
      <c r="C31" s="65" t="s">
        <v>30</v>
      </c>
      <c r="D31" s="66" t="s">
        <v>40</v>
      </c>
      <c r="E31" s="83" t="s">
        <v>41</v>
      </c>
      <c r="F31" s="69" t="s">
        <v>39</v>
      </c>
      <c r="G31" s="69" t="s">
        <v>58</v>
      </c>
      <c r="H31" s="70" t="s">
        <v>59</v>
      </c>
      <c r="I31" s="69" t="s">
        <v>69</v>
      </c>
      <c r="J31" s="69" t="s">
        <v>70</v>
      </c>
      <c r="K31" s="70" t="s">
        <v>71</v>
      </c>
      <c r="L31" s="69" t="s">
        <v>72</v>
      </c>
      <c r="M31" s="69" t="s">
        <v>83</v>
      </c>
      <c r="N31" s="70" t="s">
        <v>84</v>
      </c>
    </row>
    <row r="32" spans="1:15" ht="19.5" thickBot="1">
      <c r="B32" s="15" t="s">
        <v>5</v>
      </c>
      <c r="C32" s="67">
        <v>37570.04</v>
      </c>
      <c r="D32" s="68">
        <v>42001.919999999998</v>
      </c>
      <c r="E32" s="68">
        <v>46185</v>
      </c>
      <c r="F32" s="68">
        <v>49424.04</v>
      </c>
      <c r="G32" s="68">
        <v>49459.24</v>
      </c>
      <c r="H32" s="68">
        <v>49459.24</v>
      </c>
      <c r="I32" s="68">
        <v>48207.96</v>
      </c>
      <c r="J32" s="68">
        <v>0</v>
      </c>
      <c r="K32" s="68">
        <v>21813.8</v>
      </c>
      <c r="L32" s="68">
        <v>46090.6</v>
      </c>
      <c r="M32" s="68">
        <v>46980.68</v>
      </c>
      <c r="N32" s="79">
        <v>46857.599999999999</v>
      </c>
    </row>
    <row r="33" spans="1:14" ht="19.5" thickBot="1">
      <c r="A33" s="35"/>
      <c r="B33" s="21" t="s">
        <v>10</v>
      </c>
      <c r="C33" s="156">
        <f>C32+D32+E32+F32+G32+H32+I32+J32+K32+L32+M32+N32</f>
        <v>484050.11999999994</v>
      </c>
      <c r="D33" s="157"/>
      <c r="E33" s="157"/>
      <c r="F33" s="157"/>
      <c r="G33" s="157"/>
      <c r="H33" s="157"/>
      <c r="I33" s="157"/>
      <c r="J33" s="157"/>
      <c r="K33" s="157"/>
      <c r="L33" s="157"/>
      <c r="M33" s="157"/>
      <c r="N33" s="158"/>
    </row>
    <row r="35" spans="1:14" ht="19.5" thickBot="1">
      <c r="B35" s="159" t="s">
        <v>14</v>
      </c>
      <c r="C35" s="159"/>
      <c r="D35" s="159"/>
      <c r="E35" s="159"/>
      <c r="F35" s="159"/>
      <c r="G35" s="159"/>
      <c r="H35" s="159"/>
      <c r="I35" s="159"/>
      <c r="J35" s="159"/>
      <c r="K35" s="159"/>
      <c r="L35" s="159"/>
      <c r="M35" s="159"/>
      <c r="N35" s="159"/>
    </row>
    <row r="36" spans="1:14" ht="19.5" thickBot="1">
      <c r="B36" s="141" t="s">
        <v>15</v>
      </c>
      <c r="C36" s="152" t="s">
        <v>4</v>
      </c>
      <c r="D36" s="153"/>
      <c r="E36" s="153"/>
      <c r="F36" s="153"/>
      <c r="G36" s="153"/>
      <c r="H36" s="153"/>
      <c r="I36" s="153"/>
      <c r="J36" s="153"/>
      <c r="K36" s="153"/>
      <c r="L36" s="153"/>
      <c r="M36" s="153"/>
      <c r="N36" s="154"/>
    </row>
    <row r="37" spans="1:14" ht="19.5" thickBot="1">
      <c r="B37" s="142"/>
      <c r="C37" s="65" t="s">
        <v>50</v>
      </c>
      <c r="D37" s="66" t="s">
        <v>37</v>
      </c>
      <c r="E37" s="66" t="s">
        <v>38</v>
      </c>
      <c r="F37" s="69" t="s">
        <v>39</v>
      </c>
      <c r="G37" s="69" t="s">
        <v>58</v>
      </c>
      <c r="H37" s="69" t="s">
        <v>59</v>
      </c>
      <c r="I37" s="69" t="s">
        <v>69</v>
      </c>
      <c r="J37" s="69" t="s">
        <v>70</v>
      </c>
      <c r="K37" s="70" t="s">
        <v>71</v>
      </c>
      <c r="L37" s="69" t="s">
        <v>72</v>
      </c>
      <c r="M37" s="69" t="s">
        <v>83</v>
      </c>
      <c r="N37" s="70" t="s">
        <v>84</v>
      </c>
    </row>
    <row r="38" spans="1:14">
      <c r="B38" s="17" t="s">
        <v>16</v>
      </c>
      <c r="C38" s="36">
        <v>0.25</v>
      </c>
      <c r="D38" s="37">
        <v>1.33</v>
      </c>
      <c r="E38" s="71">
        <v>0.82</v>
      </c>
      <c r="F38" s="16">
        <v>1.1499999999999999</v>
      </c>
      <c r="G38" s="16">
        <v>1.74</v>
      </c>
      <c r="H38" s="16">
        <v>0.78</v>
      </c>
      <c r="I38" s="16">
        <v>1.1499999999999999</v>
      </c>
      <c r="J38" s="16">
        <v>5.85</v>
      </c>
      <c r="K38" s="16">
        <v>9.4499999999999993</v>
      </c>
      <c r="L38" s="81">
        <v>17.399999999999999</v>
      </c>
      <c r="M38" s="16">
        <v>11.14</v>
      </c>
      <c r="N38" s="6">
        <v>6.61</v>
      </c>
    </row>
    <row r="39" spans="1:14" ht="19.5" thickBot="1">
      <c r="B39" s="18" t="s">
        <v>17</v>
      </c>
      <c r="C39" s="38">
        <v>10.15</v>
      </c>
      <c r="D39" s="39">
        <v>7.37</v>
      </c>
      <c r="E39" s="72">
        <v>2.5</v>
      </c>
      <c r="F39" s="64">
        <v>8.19</v>
      </c>
      <c r="G39" s="64">
        <v>15.42</v>
      </c>
      <c r="H39" s="64">
        <v>9.7899999999999991</v>
      </c>
      <c r="I39" s="64">
        <v>14.09</v>
      </c>
      <c r="J39" s="64">
        <v>65.010000000000005</v>
      </c>
      <c r="K39" s="64">
        <v>108.33</v>
      </c>
      <c r="L39" s="82">
        <v>102.37</v>
      </c>
      <c r="M39" s="64">
        <v>73.12</v>
      </c>
      <c r="N39" s="78">
        <v>2.2799999999999998</v>
      </c>
    </row>
    <row r="40" spans="1:14" ht="19.5" thickBot="1">
      <c r="A40" s="35"/>
      <c r="B40" s="22" t="s">
        <v>10</v>
      </c>
      <c r="C40" s="162">
        <f>C38+D38+E38+F38+G38+H38+I38+J38+K38+L38+M38+N38+N39+M39+L39+K39+J39+I39+H39+G39+F39+E39+D39+C39</f>
        <v>476.28999999999996</v>
      </c>
      <c r="D40" s="163"/>
      <c r="E40" s="163"/>
      <c r="F40" s="163"/>
      <c r="G40" s="163"/>
      <c r="H40" s="163"/>
      <c r="I40" s="163"/>
      <c r="J40" s="163"/>
      <c r="K40" s="163"/>
      <c r="L40" s="163"/>
      <c r="M40" s="163"/>
      <c r="N40" s="164"/>
    </row>
    <row r="42" spans="1:14" ht="19.5" thickBot="1">
      <c r="B42" s="161" t="s">
        <v>22</v>
      </c>
      <c r="C42" s="161"/>
      <c r="D42" s="161"/>
      <c r="E42" s="161"/>
      <c r="F42" s="161"/>
      <c r="G42" s="161"/>
      <c r="H42" s="161"/>
      <c r="I42" s="161"/>
      <c r="J42" s="161"/>
      <c r="K42" s="161"/>
      <c r="L42" s="161"/>
      <c r="M42" s="161"/>
      <c r="N42" s="161"/>
    </row>
    <row r="43" spans="1:14" ht="19.5" thickBot="1">
      <c r="A43" s="31"/>
      <c r="B43" s="165" t="s">
        <v>31</v>
      </c>
      <c r="C43" s="152" t="s">
        <v>4</v>
      </c>
      <c r="D43" s="153"/>
      <c r="E43" s="153"/>
      <c r="F43" s="153"/>
      <c r="G43" s="153"/>
      <c r="H43" s="153"/>
      <c r="I43" s="153"/>
      <c r="J43" s="153"/>
      <c r="K43" s="153"/>
      <c r="L43" s="153"/>
      <c r="M43" s="153"/>
      <c r="N43" s="154"/>
    </row>
    <row r="44" spans="1:14" ht="19.5" thickBot="1">
      <c r="A44" s="49"/>
      <c r="B44" s="166"/>
      <c r="C44" s="77" t="s">
        <v>37</v>
      </c>
      <c r="D44" s="65" t="s">
        <v>38</v>
      </c>
      <c r="E44" s="66" t="s">
        <v>39</v>
      </c>
      <c r="F44" s="69" t="s">
        <v>58</v>
      </c>
      <c r="G44" s="69" t="s">
        <v>59</v>
      </c>
      <c r="H44" s="69" t="s">
        <v>60</v>
      </c>
      <c r="I44" s="69" t="s">
        <v>70</v>
      </c>
      <c r="J44" s="69" t="s">
        <v>71</v>
      </c>
      <c r="K44" s="70" t="s">
        <v>72</v>
      </c>
      <c r="L44" s="69" t="s">
        <v>88</v>
      </c>
      <c r="M44" s="69" t="s">
        <v>84</v>
      </c>
      <c r="N44" s="70" t="s">
        <v>89</v>
      </c>
    </row>
    <row r="45" spans="1:14">
      <c r="A45" s="31"/>
      <c r="B45" s="51" t="s">
        <v>20</v>
      </c>
      <c r="C45" s="55">
        <v>25000</v>
      </c>
      <c r="D45" s="16">
        <v>50000</v>
      </c>
      <c r="E45" s="16">
        <v>20000</v>
      </c>
      <c r="F45" s="16">
        <v>50000</v>
      </c>
      <c r="G45" s="16">
        <v>50000</v>
      </c>
      <c r="H45" s="16">
        <v>40000</v>
      </c>
      <c r="I45" s="16">
        <v>50000</v>
      </c>
      <c r="J45" s="16">
        <v>17000</v>
      </c>
      <c r="K45" s="16">
        <v>0</v>
      </c>
      <c r="L45" s="16">
        <v>0</v>
      </c>
      <c r="M45" s="16">
        <v>0</v>
      </c>
      <c r="N45" s="6">
        <v>0</v>
      </c>
    </row>
    <row r="46" spans="1:14">
      <c r="A46" s="32"/>
      <c r="B46" s="52" t="s">
        <v>18</v>
      </c>
      <c r="C46" s="40">
        <v>0</v>
      </c>
      <c r="D46" s="10">
        <v>0</v>
      </c>
      <c r="E46" s="10">
        <v>18500</v>
      </c>
      <c r="F46" s="10">
        <v>0</v>
      </c>
      <c r="G46" s="10">
        <v>0</v>
      </c>
      <c r="H46" s="10">
        <v>0</v>
      </c>
      <c r="I46" s="10">
        <f>22500+70683.66</f>
        <v>93183.66</v>
      </c>
      <c r="J46" s="10">
        <v>25212.47</v>
      </c>
      <c r="K46" s="10">
        <v>14538.81</v>
      </c>
      <c r="L46" s="10">
        <v>8484.84</v>
      </c>
      <c r="M46" s="10">
        <v>0</v>
      </c>
      <c r="N46" s="8">
        <f>9854.18+13711.38+18187.23</f>
        <v>41752.789999999994</v>
      </c>
    </row>
    <row r="47" spans="1:14">
      <c r="A47" s="32"/>
      <c r="B47" s="52" t="s">
        <v>73</v>
      </c>
      <c r="C47" s="4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f>11100+5150+5625+22090+52000+5000</f>
        <v>100965</v>
      </c>
      <c r="J47" s="10">
        <v>0</v>
      </c>
      <c r="K47" s="10">
        <v>0</v>
      </c>
      <c r="L47" s="10">
        <v>0</v>
      </c>
      <c r="M47" s="10">
        <v>0</v>
      </c>
      <c r="N47" s="8">
        <v>0</v>
      </c>
    </row>
    <row r="48" spans="1:14">
      <c r="A48" s="32"/>
      <c r="B48" s="52" t="s">
        <v>80</v>
      </c>
      <c r="C48" s="4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81458.3</v>
      </c>
      <c r="L48" s="10">
        <v>0</v>
      </c>
      <c r="M48" s="10">
        <v>0</v>
      </c>
      <c r="N48" s="8">
        <v>0</v>
      </c>
    </row>
    <row r="49" spans="1:14">
      <c r="A49" s="32"/>
      <c r="B49" s="52" t="s">
        <v>21</v>
      </c>
      <c r="C49" s="4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20000</v>
      </c>
      <c r="L49" s="10">
        <v>0</v>
      </c>
      <c r="M49" s="10">
        <v>0</v>
      </c>
      <c r="N49" s="8">
        <v>0</v>
      </c>
    </row>
    <row r="50" spans="1:14" ht="9.75" hidden="1" customHeight="1">
      <c r="A50" s="32"/>
      <c r="B50" s="32"/>
      <c r="C50" s="40"/>
      <c r="D50" s="10"/>
      <c r="E50" s="10"/>
      <c r="F50" s="62"/>
      <c r="G50" s="62"/>
      <c r="H50" s="62"/>
      <c r="I50" s="62"/>
      <c r="J50" s="62"/>
      <c r="K50" s="62"/>
      <c r="L50" s="62"/>
      <c r="M50" s="62"/>
      <c r="N50" s="63"/>
    </row>
    <row r="51" spans="1:14">
      <c r="A51" s="32"/>
      <c r="B51" s="52" t="s">
        <v>20</v>
      </c>
      <c r="C51" s="146">
        <f>C45+D45+E45+F45+G45+H45+I45+J45+K45+L45+M45+N45</f>
        <v>302000</v>
      </c>
      <c r="D51" s="147"/>
      <c r="E51" s="147"/>
      <c r="F51" s="147"/>
      <c r="G51" s="147"/>
      <c r="H51" s="147"/>
      <c r="I51" s="147"/>
      <c r="J51" s="147"/>
      <c r="K51" s="147"/>
      <c r="L51" s="147"/>
      <c r="M51" s="147"/>
      <c r="N51" s="148"/>
    </row>
    <row r="52" spans="1:14">
      <c r="A52" s="32"/>
      <c r="B52" s="52" t="s">
        <v>18</v>
      </c>
      <c r="C52" s="146">
        <f>C46+D46+E46+F46+G46+H46+I46+J46+K46+L46+M46+N46</f>
        <v>201672.57</v>
      </c>
      <c r="D52" s="147"/>
      <c r="E52" s="147"/>
      <c r="F52" s="147"/>
      <c r="G52" s="147"/>
      <c r="H52" s="147"/>
      <c r="I52" s="147"/>
      <c r="J52" s="147"/>
      <c r="K52" s="147"/>
      <c r="L52" s="147"/>
      <c r="M52" s="147"/>
      <c r="N52" s="148"/>
    </row>
    <row r="53" spans="1:14">
      <c r="A53" s="49"/>
      <c r="B53" s="52" t="s">
        <v>73</v>
      </c>
      <c r="C53" s="146">
        <f>C47+D47+E47+F47+G47+H47+I47+J47+K47+L47+M47+N47</f>
        <v>100965</v>
      </c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8"/>
    </row>
    <row r="54" spans="1:14">
      <c r="A54" s="49"/>
      <c r="B54" s="52" t="s">
        <v>80</v>
      </c>
      <c r="C54" s="146">
        <f>C48+D48+E48+F48+G48+H48+I48+J48+K48+L48+M48+N48</f>
        <v>81458.3</v>
      </c>
      <c r="D54" s="147"/>
      <c r="E54" s="147"/>
      <c r="F54" s="147"/>
      <c r="G54" s="147"/>
      <c r="H54" s="147"/>
      <c r="I54" s="147"/>
      <c r="J54" s="147"/>
      <c r="K54" s="147"/>
      <c r="L54" s="147"/>
      <c r="M54" s="147"/>
      <c r="N54" s="148"/>
    </row>
    <row r="55" spans="1:14" ht="19.5" thickBot="1">
      <c r="A55" s="50"/>
      <c r="B55" s="53" t="s">
        <v>21</v>
      </c>
      <c r="C55" s="149">
        <f>C49+D49+E49+F49+G49+H49+I49+J49+K49+L49+M49+N49</f>
        <v>20000</v>
      </c>
      <c r="D55" s="150"/>
      <c r="E55" s="150"/>
      <c r="F55" s="150"/>
      <c r="G55" s="150"/>
      <c r="H55" s="150"/>
      <c r="I55" s="150"/>
      <c r="J55" s="150"/>
      <c r="K55" s="150"/>
      <c r="L55" s="150"/>
      <c r="M55" s="150"/>
      <c r="N55" s="151"/>
    </row>
    <row r="56" spans="1:14" ht="19.5" thickBot="1">
      <c r="A56" s="34"/>
      <c r="B56" s="54" t="s">
        <v>10</v>
      </c>
      <c r="C56" s="143">
        <f>SUM(C51:C55)</f>
        <v>706095.87000000011</v>
      </c>
      <c r="D56" s="144"/>
      <c r="E56" s="144"/>
      <c r="F56" s="144"/>
      <c r="G56" s="144"/>
      <c r="H56" s="144"/>
      <c r="I56" s="144"/>
      <c r="J56" s="144"/>
      <c r="K56" s="144"/>
      <c r="L56" s="144"/>
      <c r="M56" s="144"/>
      <c r="N56" s="145"/>
    </row>
    <row r="58" spans="1:14" ht="19.5" thickBot="1">
      <c r="B58" s="160" t="s">
        <v>23</v>
      </c>
      <c r="C58" s="160"/>
      <c r="D58" s="160"/>
      <c r="E58" s="160"/>
      <c r="F58" s="160"/>
      <c r="G58" s="160"/>
      <c r="H58" s="160"/>
      <c r="I58" s="160"/>
      <c r="J58" s="160"/>
      <c r="K58" s="160"/>
      <c r="L58" s="160"/>
      <c r="M58" s="160"/>
      <c r="N58" s="160"/>
    </row>
    <row r="59" spans="1:14" ht="19.5" thickBot="1">
      <c r="B59" s="141" t="s">
        <v>32</v>
      </c>
      <c r="C59" s="152" t="s">
        <v>4</v>
      </c>
      <c r="D59" s="153"/>
      <c r="E59" s="153"/>
      <c r="F59" s="153"/>
      <c r="G59" s="153"/>
      <c r="H59" s="153"/>
      <c r="I59" s="153"/>
      <c r="J59" s="153"/>
      <c r="K59" s="153"/>
      <c r="L59" s="153"/>
      <c r="M59" s="153"/>
      <c r="N59" s="154"/>
    </row>
    <row r="60" spans="1:14" ht="19.5" thickBot="1">
      <c r="B60" s="142"/>
      <c r="C60" s="65" t="s">
        <v>37</v>
      </c>
      <c r="D60" s="66" t="s">
        <v>38</v>
      </c>
      <c r="E60" s="66" t="s">
        <v>39</v>
      </c>
      <c r="F60" s="69" t="s">
        <v>58</v>
      </c>
      <c r="G60" s="69" t="s">
        <v>59</v>
      </c>
      <c r="H60" s="69" t="s">
        <v>60</v>
      </c>
      <c r="I60" s="69" t="s">
        <v>70</v>
      </c>
      <c r="J60" s="69" t="s">
        <v>71</v>
      </c>
      <c r="K60" s="70" t="s">
        <v>72</v>
      </c>
      <c r="L60" s="69" t="s">
        <v>88</v>
      </c>
      <c r="M60" s="69" t="s">
        <v>84</v>
      </c>
      <c r="N60" s="70" t="s">
        <v>89</v>
      </c>
    </row>
    <row r="61" spans="1:14" ht="19.5" thickBot="1">
      <c r="B61" s="15" t="s">
        <v>57</v>
      </c>
      <c r="C61" s="67">
        <v>0</v>
      </c>
      <c r="D61" s="68">
        <v>0</v>
      </c>
      <c r="E61" s="68">
        <v>0</v>
      </c>
      <c r="F61" s="68">
        <v>0</v>
      </c>
      <c r="G61" s="68">
        <v>0</v>
      </c>
      <c r="H61" s="68">
        <v>0</v>
      </c>
      <c r="I61" s="68">
        <v>0</v>
      </c>
      <c r="J61" s="68">
        <v>0</v>
      </c>
      <c r="K61" s="68">
        <v>0</v>
      </c>
      <c r="L61" s="68">
        <v>0</v>
      </c>
      <c r="M61" s="68">
        <v>0</v>
      </c>
      <c r="N61" s="79">
        <v>0</v>
      </c>
    </row>
    <row r="62" spans="1:14" ht="19.5" thickBot="1">
      <c r="B62" s="23" t="s">
        <v>10</v>
      </c>
      <c r="C62" s="175">
        <f>C61+D61+E61+F61+G61+H61+I61+J61+K61+L61+M61+N61</f>
        <v>0</v>
      </c>
      <c r="D62" s="176"/>
      <c r="E62" s="176"/>
      <c r="F62" s="176"/>
      <c r="G62" s="176"/>
      <c r="H62" s="176"/>
      <c r="I62" s="176"/>
      <c r="J62" s="176"/>
      <c r="K62" s="176"/>
      <c r="L62" s="176"/>
      <c r="M62" s="176"/>
      <c r="N62" s="177"/>
    </row>
    <row r="64" spans="1:14" ht="19.5" thickBot="1">
      <c r="B64" s="178" t="s">
        <v>24</v>
      </c>
      <c r="C64" s="178"/>
      <c r="D64" s="178"/>
      <c r="E64" s="178"/>
      <c r="F64" s="178"/>
      <c r="G64" s="178"/>
      <c r="H64" s="178"/>
      <c r="I64" s="178"/>
      <c r="J64" s="178"/>
      <c r="K64" s="178"/>
      <c r="L64" s="178"/>
      <c r="M64" s="178"/>
      <c r="N64" s="178"/>
    </row>
    <row r="65" spans="1:14" ht="19.5" thickBot="1">
      <c r="B65" s="141" t="s">
        <v>33</v>
      </c>
      <c r="C65" s="152" t="s">
        <v>4</v>
      </c>
      <c r="D65" s="153"/>
      <c r="E65" s="153"/>
      <c r="F65" s="153"/>
      <c r="G65" s="153"/>
      <c r="H65" s="153"/>
      <c r="I65" s="153"/>
      <c r="J65" s="153"/>
      <c r="K65" s="153"/>
      <c r="L65" s="153"/>
      <c r="M65" s="153"/>
      <c r="N65" s="154"/>
    </row>
    <row r="66" spans="1:14" ht="19.5" thickBot="1">
      <c r="B66" s="142"/>
      <c r="C66" s="65" t="s">
        <v>37</v>
      </c>
      <c r="D66" s="66" t="s">
        <v>38</v>
      </c>
      <c r="E66" s="66" t="s">
        <v>39</v>
      </c>
      <c r="F66" s="69" t="s">
        <v>58</v>
      </c>
      <c r="G66" s="69" t="s">
        <v>59</v>
      </c>
      <c r="H66" s="70" t="s">
        <v>60</v>
      </c>
      <c r="I66" s="69" t="s">
        <v>70</v>
      </c>
      <c r="J66" s="69" t="s">
        <v>71</v>
      </c>
      <c r="K66" s="70" t="s">
        <v>72</v>
      </c>
      <c r="L66" s="69" t="s">
        <v>88</v>
      </c>
      <c r="M66" s="69" t="s">
        <v>84</v>
      </c>
      <c r="N66" s="70" t="s">
        <v>89</v>
      </c>
    </row>
    <row r="67" spans="1:14" ht="19.5" thickBot="1">
      <c r="B67" s="15" t="s">
        <v>25</v>
      </c>
      <c r="C67" s="67">
        <v>0</v>
      </c>
      <c r="D67" s="68">
        <v>0</v>
      </c>
      <c r="E67" s="68">
        <v>0</v>
      </c>
      <c r="F67" s="68">
        <v>0</v>
      </c>
      <c r="G67" s="68">
        <v>0</v>
      </c>
      <c r="H67" s="68">
        <v>0</v>
      </c>
      <c r="I67" s="68">
        <v>0</v>
      </c>
      <c r="J67" s="68">
        <v>0</v>
      </c>
      <c r="K67" s="68">
        <v>0</v>
      </c>
      <c r="L67" s="68">
        <v>0</v>
      </c>
      <c r="M67" s="68">
        <f>693.36+3852.36+3158.88</f>
        <v>7704.6</v>
      </c>
      <c r="N67" s="79">
        <v>0</v>
      </c>
    </row>
    <row r="68" spans="1:14" ht="19.5" thickBot="1">
      <c r="B68" s="24" t="s">
        <v>10</v>
      </c>
      <c r="C68" s="167">
        <f>C67+D67+E67+F67+G67+H67+I67+J67+K67+L67+M67+N67</f>
        <v>7704.6</v>
      </c>
      <c r="D68" s="168"/>
      <c r="E68" s="168"/>
      <c r="F68" s="168"/>
      <c r="G68" s="168"/>
      <c r="H68" s="168"/>
      <c r="I68" s="168"/>
      <c r="J68" s="168"/>
      <c r="K68" s="168"/>
      <c r="L68" s="168"/>
      <c r="M68" s="168"/>
      <c r="N68" s="169"/>
    </row>
    <row r="69" spans="1:14">
      <c r="B69" s="13"/>
      <c r="C69" s="14"/>
      <c r="D69" s="14"/>
      <c r="E69" s="14"/>
    </row>
    <row r="70" spans="1:14" ht="19.5" thickBot="1">
      <c r="B70" s="170" t="s">
        <v>12</v>
      </c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</row>
    <row r="71" spans="1:14" ht="19.5" thickBot="1">
      <c r="A71" s="33"/>
      <c r="B71" s="141" t="s">
        <v>26</v>
      </c>
      <c r="C71" s="152" t="s">
        <v>4</v>
      </c>
      <c r="D71" s="153"/>
      <c r="E71" s="153"/>
      <c r="F71" s="153"/>
      <c r="G71" s="153"/>
      <c r="H71" s="153"/>
      <c r="I71" s="153"/>
      <c r="J71" s="153"/>
      <c r="K71" s="153"/>
      <c r="L71" s="153"/>
      <c r="M71" s="153"/>
      <c r="N71" s="154"/>
    </row>
    <row r="72" spans="1:14" ht="19.5" thickBot="1">
      <c r="A72" s="15"/>
      <c r="B72" s="142"/>
      <c r="C72" s="65" t="s">
        <v>37</v>
      </c>
      <c r="D72" s="66" t="s">
        <v>38</v>
      </c>
      <c r="E72" s="66" t="s">
        <v>39</v>
      </c>
      <c r="F72" s="69" t="s">
        <v>58</v>
      </c>
      <c r="G72" s="69" t="s">
        <v>59</v>
      </c>
      <c r="H72" s="70" t="s">
        <v>60</v>
      </c>
      <c r="I72" s="69" t="s">
        <v>70</v>
      </c>
      <c r="J72" s="69" t="s">
        <v>71</v>
      </c>
      <c r="K72" s="70" t="s">
        <v>72</v>
      </c>
      <c r="L72" s="69" t="s">
        <v>88</v>
      </c>
      <c r="M72" s="69" t="s">
        <v>84</v>
      </c>
      <c r="N72" s="70" t="s">
        <v>89</v>
      </c>
    </row>
    <row r="73" spans="1:14" ht="19.5" thickBot="1">
      <c r="A73" s="15"/>
      <c r="B73" s="15" t="s">
        <v>5</v>
      </c>
      <c r="C73" s="67">
        <v>0</v>
      </c>
      <c r="D73" s="68">
        <v>0</v>
      </c>
      <c r="E73" s="68">
        <v>0</v>
      </c>
      <c r="F73" s="68">
        <v>6000</v>
      </c>
      <c r="G73" s="68">
        <v>0</v>
      </c>
      <c r="H73" s="68">
        <v>0</v>
      </c>
      <c r="I73" s="68">
        <v>0</v>
      </c>
      <c r="J73" s="68">
        <v>0</v>
      </c>
      <c r="K73" s="68">
        <v>0</v>
      </c>
      <c r="L73" s="68">
        <v>0</v>
      </c>
      <c r="M73" s="68">
        <v>0</v>
      </c>
      <c r="N73" s="79">
        <v>0</v>
      </c>
    </row>
    <row r="74" spans="1:14" ht="19.5" thickBot="1">
      <c r="A74" s="34"/>
      <c r="B74" s="25" t="s">
        <v>10</v>
      </c>
      <c r="C74" s="171">
        <f>C73+D73+E73+F73+G73+H73+I73+J73+K73+L73+M73+N73</f>
        <v>6000</v>
      </c>
      <c r="D74" s="172"/>
      <c r="E74" s="172"/>
      <c r="F74" s="172"/>
      <c r="G74" s="172"/>
      <c r="H74" s="172"/>
      <c r="I74" s="172"/>
      <c r="J74" s="172"/>
      <c r="K74" s="172"/>
      <c r="L74" s="172"/>
      <c r="M74" s="172"/>
      <c r="N74" s="173"/>
    </row>
    <row r="75" spans="1:14">
      <c r="B75" s="13"/>
      <c r="C75" s="14"/>
      <c r="D75" s="14"/>
      <c r="E75" s="14"/>
    </row>
    <row r="76" spans="1:14" ht="19.5" thickBot="1">
      <c r="B76" s="174" t="s">
        <v>28</v>
      </c>
      <c r="C76" s="174"/>
      <c r="D76" s="174"/>
      <c r="E76" s="174"/>
      <c r="F76" s="174"/>
      <c r="G76" s="174"/>
      <c r="H76" s="174"/>
      <c r="I76" s="174"/>
      <c r="J76" s="174"/>
      <c r="K76" s="174"/>
      <c r="L76" s="174"/>
      <c r="M76" s="174"/>
      <c r="N76" s="174"/>
    </row>
    <row r="77" spans="1:14" ht="19.5" thickBot="1">
      <c r="B77" s="165" t="s">
        <v>51</v>
      </c>
      <c r="C77" s="152" t="s">
        <v>4</v>
      </c>
      <c r="D77" s="153"/>
      <c r="E77" s="153"/>
      <c r="F77" s="153"/>
      <c r="G77" s="153"/>
      <c r="H77" s="153"/>
      <c r="I77" s="153"/>
      <c r="J77" s="153"/>
      <c r="K77" s="153"/>
      <c r="L77" s="153"/>
      <c r="M77" s="153"/>
      <c r="N77" s="154"/>
    </row>
    <row r="78" spans="1:14" ht="19.5" thickBot="1">
      <c r="B78" s="166"/>
      <c r="C78" s="65" t="s">
        <v>37</v>
      </c>
      <c r="D78" s="66" t="s">
        <v>38</v>
      </c>
      <c r="E78" s="66" t="s">
        <v>39</v>
      </c>
      <c r="F78" s="69" t="s">
        <v>58</v>
      </c>
      <c r="G78" s="69" t="s">
        <v>59</v>
      </c>
      <c r="H78" s="69" t="s">
        <v>60</v>
      </c>
      <c r="I78" s="69" t="s">
        <v>70</v>
      </c>
      <c r="J78" s="69" t="s">
        <v>71</v>
      </c>
      <c r="K78" s="70" t="s">
        <v>72</v>
      </c>
      <c r="L78" s="69" t="s">
        <v>88</v>
      </c>
      <c r="M78" s="69" t="s">
        <v>84</v>
      </c>
      <c r="N78" s="70" t="s">
        <v>89</v>
      </c>
    </row>
    <row r="79" spans="1:14" ht="19.5" thickBot="1">
      <c r="B79" s="15" t="s">
        <v>29</v>
      </c>
      <c r="C79" s="67">
        <f>138.89+233.96</f>
        <v>372.85</v>
      </c>
      <c r="D79" s="68">
        <v>138.88999999999999</v>
      </c>
      <c r="E79" s="68">
        <v>138.88999999999999</v>
      </c>
      <c r="F79" s="68">
        <v>138.88999999999999</v>
      </c>
      <c r="G79" s="68">
        <f>138.89+138.89</f>
        <v>277.77999999999997</v>
      </c>
      <c r="H79" s="68">
        <v>0</v>
      </c>
      <c r="I79" s="68">
        <v>138.88999999999999</v>
      </c>
      <c r="J79" s="68">
        <v>0</v>
      </c>
      <c r="K79" s="68">
        <v>277.79000000000002</v>
      </c>
      <c r="L79" s="68">
        <v>0</v>
      </c>
      <c r="M79" s="68">
        <v>0</v>
      </c>
      <c r="N79" s="79">
        <v>0</v>
      </c>
    </row>
    <row r="80" spans="1:14" ht="19.5" thickBot="1">
      <c r="B80" s="26" t="s">
        <v>10</v>
      </c>
      <c r="C80" s="182">
        <f>C79+D79+E79+F79+G79+H79+I79+J79+K79+L79+M79+N79</f>
        <v>1483.98</v>
      </c>
      <c r="D80" s="183"/>
      <c r="E80" s="183"/>
      <c r="F80" s="183"/>
      <c r="G80" s="183"/>
      <c r="H80" s="183"/>
      <c r="I80" s="183"/>
      <c r="J80" s="183"/>
      <c r="K80" s="183"/>
      <c r="L80" s="183"/>
      <c r="M80" s="183"/>
      <c r="N80" s="184"/>
    </row>
    <row r="81" spans="1:14">
      <c r="B81" s="13"/>
      <c r="C81" s="14"/>
      <c r="D81" s="14"/>
      <c r="E81" s="14"/>
    </row>
    <row r="82" spans="1:14" ht="21" thickBot="1">
      <c r="A82" s="41"/>
      <c r="B82" s="186" t="s">
        <v>96</v>
      </c>
      <c r="C82" s="186"/>
      <c r="D82" s="186"/>
      <c r="E82" s="186"/>
      <c r="F82" s="186"/>
      <c r="G82" s="186"/>
      <c r="H82" s="186"/>
      <c r="I82" s="186"/>
      <c r="J82" s="186"/>
      <c r="K82" s="186"/>
      <c r="L82" s="186"/>
      <c r="M82" s="186"/>
      <c r="N82" s="186"/>
    </row>
    <row r="83" spans="1:14" ht="21" thickBot="1">
      <c r="A83" s="41"/>
      <c r="B83" s="141" t="s">
        <v>42</v>
      </c>
      <c r="C83" s="152" t="s">
        <v>4</v>
      </c>
      <c r="D83" s="153"/>
      <c r="E83" s="153"/>
      <c r="F83" s="153"/>
      <c r="G83" s="153"/>
      <c r="H83" s="153"/>
      <c r="I83" s="153"/>
      <c r="J83" s="153"/>
      <c r="K83" s="153"/>
      <c r="L83" s="153"/>
      <c r="M83" s="153"/>
      <c r="N83" s="154"/>
    </row>
    <row r="84" spans="1:14" ht="21" thickBot="1">
      <c r="A84" s="41"/>
      <c r="B84" s="142"/>
      <c r="C84" s="65" t="s">
        <v>37</v>
      </c>
      <c r="D84" s="66" t="s">
        <v>38</v>
      </c>
      <c r="E84" s="66" t="s">
        <v>39</v>
      </c>
      <c r="F84" s="69" t="s">
        <v>58</v>
      </c>
      <c r="G84" s="69" t="s">
        <v>59</v>
      </c>
      <c r="H84" s="70" t="s">
        <v>60</v>
      </c>
      <c r="I84" s="69" t="s">
        <v>70</v>
      </c>
      <c r="J84" s="69" t="s">
        <v>71</v>
      </c>
      <c r="K84" s="70" t="s">
        <v>72</v>
      </c>
      <c r="L84" s="69" t="s">
        <v>88</v>
      </c>
      <c r="M84" s="69" t="s">
        <v>84</v>
      </c>
      <c r="N84" s="70" t="s">
        <v>89</v>
      </c>
    </row>
    <row r="85" spans="1:14" ht="21" thickBot="1">
      <c r="A85" s="41"/>
      <c r="B85" s="15" t="s">
        <v>43</v>
      </c>
      <c r="C85" s="67">
        <v>16500</v>
      </c>
      <c r="D85" s="68">
        <v>0</v>
      </c>
      <c r="E85" s="68">
        <v>0</v>
      </c>
      <c r="F85" s="68">
        <v>0</v>
      </c>
      <c r="G85" s="68">
        <v>0</v>
      </c>
      <c r="H85" s="68">
        <v>0</v>
      </c>
      <c r="I85" s="68">
        <v>0</v>
      </c>
      <c r="J85" s="68">
        <v>0</v>
      </c>
      <c r="K85" s="68">
        <v>0</v>
      </c>
      <c r="L85" s="68">
        <v>0</v>
      </c>
      <c r="M85" s="68">
        <v>0</v>
      </c>
      <c r="N85" s="79">
        <v>0</v>
      </c>
    </row>
    <row r="86" spans="1:14" ht="21" thickBot="1">
      <c r="A86" s="56"/>
      <c r="B86" s="57" t="s">
        <v>10</v>
      </c>
      <c r="C86" s="187">
        <f>C85+D85+E85+F85+G85+H85+I85+J85+K85+L85+M85+N85</f>
        <v>16500</v>
      </c>
      <c r="D86" s="188"/>
      <c r="E86" s="188"/>
      <c r="F86" s="188"/>
      <c r="G86" s="188"/>
      <c r="H86" s="188"/>
      <c r="I86" s="188"/>
      <c r="J86" s="188"/>
      <c r="K86" s="188"/>
      <c r="L86" s="188"/>
      <c r="M86" s="188"/>
      <c r="N86" s="189"/>
    </row>
    <row r="87" spans="1:14" ht="20.25">
      <c r="A87" s="41"/>
      <c r="B87" s="41"/>
      <c r="C87" s="41"/>
      <c r="D87" s="41"/>
    </row>
    <row r="88" spans="1:14" ht="21" thickBot="1">
      <c r="A88" s="41"/>
      <c r="B88" s="190" t="s">
        <v>44</v>
      </c>
      <c r="C88" s="190"/>
      <c r="D88" s="190"/>
      <c r="E88" s="190"/>
      <c r="F88" s="190"/>
      <c r="G88" s="190"/>
      <c r="H88" s="190"/>
      <c r="I88" s="190"/>
      <c r="J88" s="190"/>
      <c r="K88" s="190"/>
      <c r="L88" s="190"/>
      <c r="M88" s="190"/>
      <c r="N88" s="190"/>
    </row>
    <row r="89" spans="1:14" ht="21" thickBot="1">
      <c r="A89" s="41"/>
      <c r="B89" s="165" t="s">
        <v>46</v>
      </c>
      <c r="C89" s="152" t="s">
        <v>4</v>
      </c>
      <c r="D89" s="153"/>
      <c r="E89" s="153"/>
      <c r="F89" s="153"/>
      <c r="G89" s="153"/>
      <c r="H89" s="153"/>
      <c r="I89" s="153"/>
      <c r="J89" s="153"/>
      <c r="K89" s="153"/>
      <c r="L89" s="153"/>
      <c r="M89" s="153"/>
      <c r="N89" s="154"/>
    </row>
    <row r="90" spans="1:14" ht="21" thickBot="1">
      <c r="A90" s="41"/>
      <c r="B90" s="166"/>
      <c r="C90" s="65" t="s">
        <v>37</v>
      </c>
      <c r="D90" s="66" t="s">
        <v>38</v>
      </c>
      <c r="E90" s="66" t="s">
        <v>39</v>
      </c>
      <c r="F90" s="69" t="s">
        <v>58</v>
      </c>
      <c r="G90" s="69" t="s">
        <v>59</v>
      </c>
      <c r="H90" s="69" t="s">
        <v>60</v>
      </c>
      <c r="I90" s="69" t="s">
        <v>70</v>
      </c>
      <c r="J90" s="69" t="s">
        <v>71</v>
      </c>
      <c r="K90" s="70" t="s">
        <v>72</v>
      </c>
      <c r="L90" s="69" t="s">
        <v>88</v>
      </c>
      <c r="M90" s="69" t="s">
        <v>84</v>
      </c>
      <c r="N90" s="70" t="s">
        <v>89</v>
      </c>
    </row>
    <row r="91" spans="1:14" ht="21" thickBot="1">
      <c r="A91" s="41"/>
      <c r="B91" s="15" t="s">
        <v>45</v>
      </c>
      <c r="C91" s="67">
        <v>12000</v>
      </c>
      <c r="D91" s="68">
        <v>0</v>
      </c>
      <c r="E91" s="68">
        <v>0</v>
      </c>
      <c r="F91" s="68">
        <v>0</v>
      </c>
      <c r="G91" s="68">
        <v>0</v>
      </c>
      <c r="H91" s="68">
        <v>0</v>
      </c>
      <c r="I91" s="68">
        <v>0</v>
      </c>
      <c r="J91" s="68">
        <v>0</v>
      </c>
      <c r="K91" s="68">
        <v>0</v>
      </c>
      <c r="L91" s="68">
        <v>0</v>
      </c>
      <c r="M91" s="68">
        <v>0</v>
      </c>
      <c r="N91" s="79">
        <v>0</v>
      </c>
    </row>
    <row r="92" spans="1:14" ht="21" thickBot="1">
      <c r="A92" s="41"/>
      <c r="B92" s="58" t="s">
        <v>10</v>
      </c>
      <c r="C92" s="179">
        <f>C91+D91+E91+F91+G91+H91+I91+J91+K91+L91+M91+N91</f>
        <v>12000</v>
      </c>
      <c r="D92" s="180"/>
      <c r="E92" s="180"/>
      <c r="F92" s="180"/>
      <c r="G92" s="180"/>
      <c r="H92" s="180"/>
      <c r="I92" s="180"/>
      <c r="J92" s="180"/>
      <c r="K92" s="180"/>
      <c r="L92" s="180"/>
      <c r="M92" s="180"/>
      <c r="N92" s="181"/>
    </row>
    <row r="93" spans="1:14" ht="20.25">
      <c r="A93" s="41"/>
      <c r="B93" s="41"/>
      <c r="C93" s="41"/>
      <c r="D93" s="41"/>
    </row>
    <row r="94" spans="1:14" ht="21" thickBot="1">
      <c r="A94" s="41"/>
      <c r="B94" s="174" t="s">
        <v>47</v>
      </c>
      <c r="C94" s="174"/>
      <c r="D94" s="174"/>
      <c r="E94" s="174"/>
      <c r="F94" s="174"/>
      <c r="G94" s="174"/>
      <c r="H94" s="174"/>
      <c r="I94" s="174"/>
      <c r="J94" s="174"/>
      <c r="K94" s="174"/>
      <c r="L94" s="174"/>
      <c r="M94" s="174"/>
      <c r="N94" s="174"/>
    </row>
    <row r="95" spans="1:14" ht="21" thickBot="1">
      <c r="A95" s="41"/>
      <c r="B95" s="141" t="s">
        <v>48</v>
      </c>
      <c r="C95" s="152" t="s">
        <v>4</v>
      </c>
      <c r="D95" s="153"/>
      <c r="E95" s="153"/>
      <c r="F95" s="153"/>
      <c r="G95" s="153"/>
      <c r="H95" s="153"/>
      <c r="I95" s="153"/>
      <c r="J95" s="153"/>
      <c r="K95" s="153"/>
      <c r="L95" s="153"/>
      <c r="M95" s="153"/>
      <c r="N95" s="154"/>
    </row>
    <row r="96" spans="1:14" ht="21" thickBot="1">
      <c r="A96" s="41"/>
      <c r="B96" s="142"/>
      <c r="C96" s="65" t="s">
        <v>37</v>
      </c>
      <c r="D96" s="66" t="s">
        <v>38</v>
      </c>
      <c r="E96" s="66" t="s">
        <v>39</v>
      </c>
      <c r="F96" s="69" t="s">
        <v>58</v>
      </c>
      <c r="G96" s="69" t="s">
        <v>59</v>
      </c>
      <c r="H96" s="70" t="s">
        <v>60</v>
      </c>
      <c r="I96" s="69" t="s">
        <v>70</v>
      </c>
      <c r="J96" s="69" t="s">
        <v>71</v>
      </c>
      <c r="K96" s="70" t="s">
        <v>72</v>
      </c>
      <c r="L96" s="69" t="s">
        <v>88</v>
      </c>
      <c r="M96" s="69" t="s">
        <v>84</v>
      </c>
      <c r="N96" s="70" t="s">
        <v>89</v>
      </c>
    </row>
    <row r="97" spans="1:14" ht="21" thickBot="1">
      <c r="A97" s="41"/>
      <c r="B97" s="15" t="s">
        <v>49</v>
      </c>
      <c r="C97" s="67">
        <v>0</v>
      </c>
      <c r="D97" s="73">
        <f>0.04+0.02+0.02+0.02+0.03+0.05</f>
        <v>0.18</v>
      </c>
      <c r="E97" s="68">
        <v>0</v>
      </c>
      <c r="F97" s="68">
        <f>2.15+2.75+2.75+0.75+2.75+0.06+0.01+0.81+0.94+2.94+2.94+2.94+2.74+0.34+0.68+2.74</f>
        <v>28.29</v>
      </c>
      <c r="G97" s="68">
        <f>0.07+3.85+3.6+0.96+0.32+3.6+3.2+0.04+0.04</f>
        <v>15.68</v>
      </c>
      <c r="H97" s="68">
        <v>0.16</v>
      </c>
      <c r="I97" s="68">
        <v>0</v>
      </c>
      <c r="J97" s="68">
        <v>0</v>
      </c>
      <c r="K97" s="68">
        <v>0</v>
      </c>
      <c r="L97" s="68">
        <v>0</v>
      </c>
      <c r="M97" s="68">
        <v>0</v>
      </c>
      <c r="N97" s="79">
        <v>0</v>
      </c>
    </row>
    <row r="98" spans="1:14" ht="21" thickBot="1">
      <c r="A98" s="41"/>
      <c r="B98" s="26" t="s">
        <v>10</v>
      </c>
      <c r="C98" s="182">
        <f>C97+D97+E97+F97+G97+H97+I97+J97+K97+L97+M97+N97</f>
        <v>44.309999999999995</v>
      </c>
      <c r="D98" s="183"/>
      <c r="E98" s="183"/>
      <c r="F98" s="183"/>
      <c r="G98" s="183"/>
      <c r="H98" s="183"/>
      <c r="I98" s="183"/>
      <c r="J98" s="183"/>
      <c r="K98" s="183"/>
      <c r="L98" s="183"/>
      <c r="M98" s="183"/>
      <c r="N98" s="184"/>
    </row>
    <row r="99" spans="1:14" ht="20.25">
      <c r="A99" s="41"/>
      <c r="B99" s="41"/>
      <c r="C99" s="41"/>
      <c r="D99" s="41"/>
    </row>
    <row r="100" spans="1:14" ht="21" thickBot="1">
      <c r="A100" s="41"/>
      <c r="B100" s="185" t="s">
        <v>52</v>
      </c>
      <c r="C100" s="185"/>
      <c r="D100" s="185"/>
      <c r="E100" s="185"/>
      <c r="F100" s="185"/>
      <c r="G100" s="185"/>
      <c r="H100" s="185"/>
      <c r="I100" s="185"/>
      <c r="J100" s="185"/>
      <c r="K100" s="185"/>
      <c r="L100" s="185"/>
      <c r="M100" s="185"/>
      <c r="N100" s="185"/>
    </row>
    <row r="101" spans="1:14" ht="21" thickBot="1">
      <c r="A101" s="41"/>
      <c r="B101" s="141" t="s">
        <v>53</v>
      </c>
      <c r="C101" s="152" t="s">
        <v>4</v>
      </c>
      <c r="D101" s="153"/>
      <c r="E101" s="153"/>
      <c r="F101" s="153"/>
      <c r="G101" s="153"/>
      <c r="H101" s="153"/>
      <c r="I101" s="153"/>
      <c r="J101" s="153"/>
      <c r="K101" s="153"/>
      <c r="L101" s="153"/>
      <c r="M101" s="153"/>
      <c r="N101" s="154"/>
    </row>
    <row r="102" spans="1:14" ht="21" thickBot="1">
      <c r="A102" s="41"/>
      <c r="B102" s="142"/>
      <c r="C102" s="65" t="s">
        <v>37</v>
      </c>
      <c r="D102" s="66" t="s">
        <v>38</v>
      </c>
      <c r="E102" s="66" t="s">
        <v>39</v>
      </c>
      <c r="F102" s="69" t="s">
        <v>58</v>
      </c>
      <c r="G102" s="69" t="s">
        <v>59</v>
      </c>
      <c r="H102" s="70" t="s">
        <v>60</v>
      </c>
      <c r="I102" s="69" t="s">
        <v>70</v>
      </c>
      <c r="J102" s="69" t="s">
        <v>71</v>
      </c>
      <c r="K102" s="70" t="s">
        <v>72</v>
      </c>
      <c r="L102" s="69" t="s">
        <v>88</v>
      </c>
      <c r="M102" s="69" t="s">
        <v>84</v>
      </c>
      <c r="N102" s="70" t="s">
        <v>89</v>
      </c>
    </row>
    <row r="103" spans="1:14" ht="21" thickBot="1">
      <c r="A103" s="41"/>
      <c r="B103" s="15" t="s">
        <v>54</v>
      </c>
      <c r="C103" s="67">
        <v>63822</v>
      </c>
      <c r="D103" s="68">
        <v>53448</v>
      </c>
      <c r="E103" s="68">
        <v>64716</v>
      </c>
      <c r="F103" s="68">
        <v>53188</v>
      </c>
      <c r="G103" s="68">
        <v>66572</v>
      </c>
      <c r="H103" s="68">
        <v>66740</v>
      </c>
      <c r="I103" s="68">
        <v>61780</v>
      </c>
      <c r="J103" s="68">
        <v>5862</v>
      </c>
      <c r="K103" s="68">
        <v>18937.28</v>
      </c>
      <c r="L103" s="68">
        <v>53206</v>
      </c>
      <c r="M103" s="68">
        <v>53578</v>
      </c>
      <c r="N103" s="79">
        <v>53858</v>
      </c>
    </row>
    <row r="104" spans="1:14" ht="21" thickBot="1">
      <c r="A104" s="41"/>
      <c r="B104" s="59" t="s">
        <v>10</v>
      </c>
      <c r="C104" s="191">
        <f>C103+D103+E103+F103+G103+H103+I103+J103+K103+L103+M103+N103</f>
        <v>615707.28</v>
      </c>
      <c r="D104" s="192"/>
      <c r="E104" s="192"/>
      <c r="F104" s="192"/>
      <c r="G104" s="192"/>
      <c r="H104" s="192"/>
      <c r="I104" s="192"/>
      <c r="J104" s="192"/>
      <c r="K104" s="192"/>
      <c r="L104" s="192"/>
      <c r="M104" s="192"/>
      <c r="N104" s="193"/>
    </row>
    <row r="105" spans="1:14" ht="20.25">
      <c r="A105" s="41"/>
      <c r="B105" s="41"/>
      <c r="C105" s="41"/>
      <c r="D105" s="41"/>
    </row>
    <row r="106" spans="1:14" ht="21" thickBot="1">
      <c r="A106" s="41"/>
      <c r="B106" s="194" t="s">
        <v>55</v>
      </c>
      <c r="C106" s="194"/>
      <c r="D106" s="194"/>
      <c r="E106" s="194"/>
      <c r="F106" s="194"/>
      <c r="G106" s="194"/>
      <c r="H106" s="194"/>
      <c r="I106" s="194"/>
      <c r="J106" s="194"/>
      <c r="K106" s="194"/>
      <c r="L106" s="194"/>
      <c r="M106" s="194"/>
      <c r="N106" s="194"/>
    </row>
    <row r="107" spans="1:14" ht="21" thickBot="1">
      <c r="A107" s="41"/>
      <c r="B107" s="165" t="s">
        <v>56</v>
      </c>
      <c r="C107" s="152" t="s">
        <v>4</v>
      </c>
      <c r="D107" s="153"/>
      <c r="E107" s="153"/>
      <c r="F107" s="153"/>
      <c r="G107" s="153"/>
      <c r="H107" s="153"/>
      <c r="I107" s="153"/>
      <c r="J107" s="153"/>
      <c r="K107" s="153"/>
      <c r="L107" s="153"/>
      <c r="M107" s="153"/>
      <c r="N107" s="154"/>
    </row>
    <row r="108" spans="1:14" ht="21" thickBot="1">
      <c r="A108" s="41"/>
      <c r="B108" s="166"/>
      <c r="C108" s="65" t="s">
        <v>37</v>
      </c>
      <c r="D108" s="66" t="s">
        <v>38</v>
      </c>
      <c r="E108" s="66" t="s">
        <v>39</v>
      </c>
      <c r="F108" s="69" t="s">
        <v>58</v>
      </c>
      <c r="G108" s="69" t="s">
        <v>59</v>
      </c>
      <c r="H108" s="70" t="s">
        <v>60</v>
      </c>
      <c r="I108" s="69" t="s">
        <v>70</v>
      </c>
      <c r="J108" s="69" t="s">
        <v>71</v>
      </c>
      <c r="K108" s="70" t="s">
        <v>72</v>
      </c>
      <c r="L108" s="69" t="s">
        <v>88</v>
      </c>
      <c r="M108" s="69" t="s">
        <v>84</v>
      </c>
      <c r="N108" s="70" t="s">
        <v>89</v>
      </c>
    </row>
    <row r="109" spans="1:14" ht="21" thickBot="1">
      <c r="A109" s="41"/>
      <c r="B109" s="15" t="s">
        <v>56</v>
      </c>
      <c r="C109" s="67">
        <v>700</v>
      </c>
      <c r="D109" s="68">
        <v>550</v>
      </c>
      <c r="E109" s="68">
        <v>850</v>
      </c>
      <c r="F109" s="68">
        <v>9464.84</v>
      </c>
      <c r="G109" s="68">
        <v>9918.2999999999993</v>
      </c>
      <c r="H109" s="68">
        <v>400</v>
      </c>
      <c r="I109" s="68">
        <v>400</v>
      </c>
      <c r="J109" s="68">
        <v>100</v>
      </c>
      <c r="K109" s="68">
        <v>600</v>
      </c>
      <c r="L109" s="68">
        <v>700</v>
      </c>
      <c r="M109" s="68">
        <v>1100</v>
      </c>
      <c r="N109" s="79">
        <v>800</v>
      </c>
    </row>
    <row r="110" spans="1:14" ht="21" thickBot="1">
      <c r="A110" s="41"/>
      <c r="B110" s="60" t="s">
        <v>10</v>
      </c>
      <c r="C110" s="195">
        <f>C109+D109+E109+F109+G109+H109+I109+J109+K109+L109+M109+N109</f>
        <v>25583.14</v>
      </c>
      <c r="D110" s="196"/>
      <c r="E110" s="196"/>
      <c r="F110" s="196"/>
      <c r="G110" s="196"/>
      <c r="H110" s="196"/>
      <c r="I110" s="196"/>
      <c r="J110" s="196"/>
      <c r="K110" s="196"/>
      <c r="L110" s="196"/>
      <c r="M110" s="196"/>
      <c r="N110" s="197"/>
    </row>
    <row r="111" spans="1:14" ht="20.25">
      <c r="A111" s="41"/>
      <c r="B111" s="41"/>
      <c r="C111" s="41"/>
      <c r="D111" s="41"/>
    </row>
    <row r="112" spans="1:14" ht="21" thickBot="1">
      <c r="A112" s="41"/>
      <c r="B112" s="198" t="s">
        <v>61</v>
      </c>
      <c r="C112" s="198"/>
      <c r="D112" s="198"/>
      <c r="E112" s="198"/>
      <c r="F112" s="198"/>
      <c r="G112" s="198"/>
      <c r="H112" s="198"/>
      <c r="I112" s="198"/>
      <c r="J112" s="198"/>
      <c r="K112" s="198"/>
      <c r="L112" s="198"/>
      <c r="M112" s="198"/>
      <c r="N112" s="198"/>
    </row>
    <row r="113" spans="1:14" ht="21" thickBot="1">
      <c r="A113" s="41"/>
      <c r="B113" s="165" t="s">
        <v>62</v>
      </c>
      <c r="C113" s="152" t="s">
        <v>4</v>
      </c>
      <c r="D113" s="153"/>
      <c r="E113" s="153"/>
      <c r="F113" s="153"/>
      <c r="G113" s="153"/>
      <c r="H113" s="153"/>
      <c r="I113" s="153"/>
      <c r="J113" s="153"/>
      <c r="K113" s="153"/>
      <c r="L113" s="153"/>
      <c r="M113" s="153"/>
      <c r="N113" s="154"/>
    </row>
    <row r="114" spans="1:14" ht="21" thickBot="1">
      <c r="A114" s="41"/>
      <c r="B114" s="166"/>
      <c r="C114" s="65" t="s">
        <v>37</v>
      </c>
      <c r="D114" s="66" t="s">
        <v>38</v>
      </c>
      <c r="E114" s="66" t="s">
        <v>39</v>
      </c>
      <c r="F114" s="69" t="s">
        <v>58</v>
      </c>
      <c r="G114" s="69" t="s">
        <v>59</v>
      </c>
      <c r="H114" s="70" t="s">
        <v>60</v>
      </c>
      <c r="I114" s="69" t="s">
        <v>70</v>
      </c>
      <c r="J114" s="69" t="s">
        <v>71</v>
      </c>
      <c r="K114" s="70" t="s">
        <v>72</v>
      </c>
      <c r="L114" s="69" t="s">
        <v>88</v>
      </c>
      <c r="M114" s="69">
        <v>0</v>
      </c>
      <c r="N114" s="70" t="s">
        <v>89</v>
      </c>
    </row>
    <row r="115" spans="1:14" ht="21" thickBot="1">
      <c r="A115" s="41"/>
      <c r="B115" s="15" t="s">
        <v>63</v>
      </c>
      <c r="C115" s="67">
        <v>0</v>
      </c>
      <c r="D115" s="68">
        <v>0</v>
      </c>
      <c r="E115" s="68">
        <v>0</v>
      </c>
      <c r="F115" s="68">
        <v>0</v>
      </c>
      <c r="G115" s="68">
        <v>2000</v>
      </c>
      <c r="H115" s="68">
        <v>0</v>
      </c>
      <c r="I115" s="68">
        <v>0</v>
      </c>
      <c r="J115" s="68">
        <v>0</v>
      </c>
      <c r="K115" s="68">
        <v>0</v>
      </c>
      <c r="L115" s="68">
        <v>0</v>
      </c>
      <c r="M115" s="68">
        <v>0</v>
      </c>
      <c r="N115" s="79">
        <v>0</v>
      </c>
    </row>
    <row r="116" spans="1:14" ht="21" thickBot="1">
      <c r="A116" s="41"/>
      <c r="B116" s="74" t="s">
        <v>10</v>
      </c>
      <c r="C116" s="199">
        <f>C115+D115+E115+F115+G115+H115+I115+J115+K115+L115+M115+N115</f>
        <v>2000</v>
      </c>
      <c r="D116" s="200"/>
      <c r="E116" s="200"/>
      <c r="F116" s="200"/>
      <c r="G116" s="200"/>
      <c r="H116" s="200"/>
      <c r="I116" s="200"/>
      <c r="J116" s="200"/>
      <c r="K116" s="200"/>
      <c r="L116" s="200"/>
      <c r="M116" s="200"/>
      <c r="N116" s="201"/>
    </row>
    <row r="117" spans="1:14" ht="20.25">
      <c r="A117" s="41"/>
      <c r="B117" s="41"/>
      <c r="C117" s="41"/>
      <c r="D117" s="41"/>
    </row>
    <row r="118" spans="1:14" ht="21" thickBot="1">
      <c r="A118" s="41"/>
      <c r="B118" s="202" t="s">
        <v>90</v>
      </c>
      <c r="C118" s="202"/>
      <c r="D118" s="202"/>
      <c r="E118" s="202"/>
      <c r="F118" s="202"/>
      <c r="G118" s="202"/>
      <c r="H118" s="202"/>
      <c r="I118" s="202"/>
      <c r="J118" s="202"/>
      <c r="K118" s="202"/>
      <c r="L118" s="202"/>
      <c r="M118" s="202"/>
      <c r="N118" s="202"/>
    </row>
    <row r="119" spans="1:14" ht="21" thickBot="1">
      <c r="A119" s="41"/>
      <c r="B119" s="141" t="s">
        <v>64</v>
      </c>
      <c r="C119" s="152" t="s">
        <v>4</v>
      </c>
      <c r="D119" s="153"/>
      <c r="E119" s="153"/>
      <c r="F119" s="153"/>
      <c r="G119" s="153"/>
      <c r="H119" s="153"/>
      <c r="I119" s="153"/>
      <c r="J119" s="153"/>
      <c r="K119" s="153"/>
      <c r="L119" s="153"/>
      <c r="M119" s="153"/>
      <c r="N119" s="154"/>
    </row>
    <row r="120" spans="1:14" ht="21" thickBot="1">
      <c r="A120" s="41"/>
      <c r="B120" s="142"/>
      <c r="C120" s="65" t="s">
        <v>37</v>
      </c>
      <c r="D120" s="66" t="s">
        <v>38</v>
      </c>
      <c r="E120" s="66" t="s">
        <v>39</v>
      </c>
      <c r="F120" s="69" t="s">
        <v>58</v>
      </c>
      <c r="G120" s="69" t="s">
        <v>59</v>
      </c>
      <c r="H120" s="69" t="s">
        <v>60</v>
      </c>
      <c r="I120" s="69" t="s">
        <v>70</v>
      </c>
      <c r="J120" s="69" t="s">
        <v>71</v>
      </c>
      <c r="K120" s="70" t="s">
        <v>72</v>
      </c>
      <c r="L120" s="69" t="s">
        <v>88</v>
      </c>
      <c r="M120" s="69" t="s">
        <v>84</v>
      </c>
      <c r="N120" s="70" t="s">
        <v>89</v>
      </c>
    </row>
    <row r="121" spans="1:14" ht="21" thickBot="1">
      <c r="A121" s="41"/>
      <c r="B121" s="15" t="s">
        <v>65</v>
      </c>
      <c r="C121" s="67">
        <v>0</v>
      </c>
      <c r="D121" s="68">
        <v>0</v>
      </c>
      <c r="E121" s="68">
        <v>0</v>
      </c>
      <c r="F121" s="73">
        <v>0</v>
      </c>
      <c r="G121" s="68">
        <v>2246.4899999999998</v>
      </c>
      <c r="H121" s="68">
        <v>0</v>
      </c>
      <c r="I121" s="68">
        <v>0</v>
      </c>
      <c r="J121" s="68">
        <v>0</v>
      </c>
      <c r="K121" s="68">
        <v>0</v>
      </c>
      <c r="L121" s="68">
        <v>0</v>
      </c>
      <c r="M121" s="68">
        <v>0</v>
      </c>
      <c r="N121" s="79">
        <v>0</v>
      </c>
    </row>
    <row r="122" spans="1:14" ht="21" thickBot="1">
      <c r="A122" s="41"/>
      <c r="B122" s="75" t="s">
        <v>10</v>
      </c>
      <c r="C122" s="203">
        <f>C121+D121+E121+F121+G121+H121+I121+J121+K121+L121+M121+N121</f>
        <v>2246.4899999999998</v>
      </c>
      <c r="D122" s="204"/>
      <c r="E122" s="204"/>
      <c r="F122" s="204"/>
      <c r="G122" s="204"/>
      <c r="H122" s="204"/>
      <c r="I122" s="204"/>
      <c r="J122" s="204"/>
      <c r="K122" s="204"/>
      <c r="L122" s="204"/>
      <c r="M122" s="204"/>
      <c r="N122" s="205"/>
    </row>
    <row r="123" spans="1:14" ht="20.25">
      <c r="A123" s="41"/>
      <c r="B123" s="41"/>
      <c r="C123" s="41"/>
      <c r="D123" s="41"/>
    </row>
    <row r="124" spans="1:14" ht="21" thickBot="1">
      <c r="A124" s="41"/>
      <c r="B124" s="206" t="s">
        <v>11</v>
      </c>
      <c r="C124" s="206"/>
      <c r="D124" s="206"/>
      <c r="E124" s="206"/>
      <c r="F124" s="206"/>
      <c r="G124" s="206"/>
      <c r="H124" s="206"/>
      <c r="I124" s="206"/>
      <c r="J124" s="206"/>
      <c r="K124" s="206"/>
      <c r="L124" s="206"/>
      <c r="M124" s="206"/>
      <c r="N124" s="206"/>
    </row>
    <row r="125" spans="1:14" ht="21" thickBot="1">
      <c r="A125" s="41"/>
      <c r="B125" s="141" t="s">
        <v>67</v>
      </c>
      <c r="C125" s="152" t="s">
        <v>4</v>
      </c>
      <c r="D125" s="153"/>
      <c r="E125" s="153"/>
      <c r="F125" s="153"/>
      <c r="G125" s="153"/>
      <c r="H125" s="153"/>
      <c r="I125" s="153"/>
      <c r="J125" s="153"/>
      <c r="K125" s="153"/>
      <c r="L125" s="153"/>
      <c r="M125" s="153"/>
      <c r="N125" s="154"/>
    </row>
    <row r="126" spans="1:14" ht="21" thickBot="1">
      <c r="A126" s="41"/>
      <c r="B126" s="142"/>
      <c r="C126" s="65" t="s">
        <v>37</v>
      </c>
      <c r="D126" s="66" t="s">
        <v>38</v>
      </c>
      <c r="E126" s="66" t="s">
        <v>39</v>
      </c>
      <c r="F126" s="69" t="s">
        <v>58</v>
      </c>
      <c r="G126" s="69" t="s">
        <v>59</v>
      </c>
      <c r="H126" s="69" t="s">
        <v>60</v>
      </c>
      <c r="I126" s="69" t="s">
        <v>70</v>
      </c>
      <c r="J126" s="69" t="s">
        <v>71</v>
      </c>
      <c r="K126" s="70" t="s">
        <v>72</v>
      </c>
      <c r="L126" s="69" t="s">
        <v>88</v>
      </c>
      <c r="M126" s="69" t="s">
        <v>84</v>
      </c>
      <c r="N126" s="70" t="s">
        <v>89</v>
      </c>
    </row>
    <row r="127" spans="1:14" ht="21" thickBot="1">
      <c r="A127" s="41"/>
      <c r="B127" s="15" t="s">
        <v>68</v>
      </c>
      <c r="C127" s="67">
        <v>0</v>
      </c>
      <c r="D127" s="68">
        <v>0</v>
      </c>
      <c r="E127" s="68">
        <v>0</v>
      </c>
      <c r="F127" s="73">
        <v>0</v>
      </c>
      <c r="G127" s="68">
        <v>0</v>
      </c>
      <c r="H127" s="68">
        <v>16000</v>
      </c>
      <c r="I127" s="68">
        <v>4000</v>
      </c>
      <c r="J127" s="68">
        <v>0</v>
      </c>
      <c r="K127" s="68">
        <v>0</v>
      </c>
      <c r="L127" s="68">
        <v>0</v>
      </c>
      <c r="M127" s="68">
        <v>0</v>
      </c>
      <c r="N127" s="79">
        <v>0</v>
      </c>
    </row>
    <row r="128" spans="1:14" ht="21" thickBot="1">
      <c r="A128" s="41"/>
      <c r="B128" s="76" t="s">
        <v>10</v>
      </c>
      <c r="C128" s="207">
        <f>C127+D127+E127+F127+G127+H127+I127+J127+K127+L127+M127+N127</f>
        <v>20000</v>
      </c>
      <c r="D128" s="208"/>
      <c r="E128" s="208"/>
      <c r="F128" s="208"/>
      <c r="G128" s="208"/>
      <c r="H128" s="208"/>
      <c r="I128" s="208"/>
      <c r="J128" s="208"/>
      <c r="K128" s="208"/>
      <c r="L128" s="208"/>
      <c r="M128" s="208"/>
      <c r="N128" s="209"/>
    </row>
    <row r="129" spans="1:14" ht="20.25">
      <c r="A129" s="41"/>
      <c r="B129" s="41"/>
      <c r="C129" s="41"/>
      <c r="D129" s="41"/>
    </row>
    <row r="130" spans="1:14" ht="21" thickBot="1">
      <c r="A130" s="41"/>
      <c r="B130" s="210" t="s">
        <v>76</v>
      </c>
      <c r="C130" s="210"/>
      <c r="D130" s="210"/>
      <c r="E130" s="210"/>
      <c r="F130" s="210"/>
      <c r="G130" s="210"/>
      <c r="H130" s="210"/>
      <c r="I130" s="210"/>
      <c r="J130" s="210"/>
      <c r="K130" s="210"/>
      <c r="L130" s="210"/>
      <c r="M130" s="210"/>
      <c r="N130" s="210"/>
    </row>
    <row r="131" spans="1:14" ht="21" thickBot="1">
      <c r="A131" s="41"/>
      <c r="B131" s="165" t="s">
        <v>74</v>
      </c>
      <c r="C131" s="152" t="s">
        <v>4</v>
      </c>
      <c r="D131" s="153"/>
      <c r="E131" s="153"/>
      <c r="F131" s="153"/>
      <c r="G131" s="153"/>
      <c r="H131" s="153"/>
      <c r="I131" s="153"/>
      <c r="J131" s="153"/>
      <c r="K131" s="153"/>
      <c r="L131" s="153"/>
      <c r="M131" s="153"/>
      <c r="N131" s="154"/>
    </row>
    <row r="132" spans="1:14" ht="21" thickBot="1">
      <c r="A132" s="41"/>
      <c r="B132" s="166"/>
      <c r="C132" s="65" t="s">
        <v>37</v>
      </c>
      <c r="D132" s="66" t="s">
        <v>38</v>
      </c>
      <c r="E132" s="66" t="s">
        <v>39</v>
      </c>
      <c r="F132" s="69" t="s">
        <v>58</v>
      </c>
      <c r="G132" s="69" t="s">
        <v>59</v>
      </c>
      <c r="H132" s="70" t="s">
        <v>60</v>
      </c>
      <c r="I132" s="69" t="s">
        <v>70</v>
      </c>
      <c r="J132" s="69" t="s">
        <v>71</v>
      </c>
      <c r="K132" s="70" t="s">
        <v>72</v>
      </c>
      <c r="L132" s="69" t="s">
        <v>88</v>
      </c>
      <c r="M132" s="69" t="s">
        <v>84</v>
      </c>
      <c r="N132" s="70" t="s">
        <v>89</v>
      </c>
    </row>
    <row r="133" spans="1:14" ht="21" thickBot="1">
      <c r="A133" s="41"/>
      <c r="B133" s="15" t="s">
        <v>75</v>
      </c>
      <c r="C133" s="67">
        <v>0</v>
      </c>
      <c r="D133" s="68">
        <v>0</v>
      </c>
      <c r="E133" s="68">
        <v>0</v>
      </c>
      <c r="F133" s="68">
        <v>0</v>
      </c>
      <c r="G133" s="68">
        <v>0</v>
      </c>
      <c r="H133" s="68">
        <v>0</v>
      </c>
      <c r="I133" s="68">
        <v>6000</v>
      </c>
      <c r="J133" s="68">
        <v>0</v>
      </c>
      <c r="K133" s="68">
        <v>0</v>
      </c>
      <c r="L133" s="68">
        <v>1000</v>
      </c>
      <c r="M133" s="68">
        <v>0</v>
      </c>
      <c r="N133" s="79">
        <v>0</v>
      </c>
    </row>
    <row r="134" spans="1:14" ht="21" thickBot="1">
      <c r="A134" s="41"/>
      <c r="B134" s="80" t="s">
        <v>10</v>
      </c>
      <c r="C134" s="215">
        <f>C133+D133+E133+F133+G133+H133+I133+J133+K133+L133+M133+N133</f>
        <v>7000</v>
      </c>
      <c r="D134" s="216"/>
      <c r="E134" s="216"/>
      <c r="F134" s="216"/>
      <c r="G134" s="216"/>
      <c r="H134" s="216"/>
      <c r="I134" s="216"/>
      <c r="J134" s="216"/>
      <c r="K134" s="216"/>
      <c r="L134" s="216"/>
      <c r="M134" s="216"/>
      <c r="N134" s="217"/>
    </row>
    <row r="135" spans="1:14" ht="20.25">
      <c r="A135" s="41"/>
      <c r="B135" s="41"/>
      <c r="C135" s="41"/>
      <c r="D135" s="41"/>
    </row>
    <row r="136" spans="1:14" ht="21" thickBot="1">
      <c r="A136" s="41"/>
      <c r="B136" s="211" t="s">
        <v>78</v>
      </c>
      <c r="C136" s="211"/>
      <c r="D136" s="211"/>
      <c r="E136" s="211"/>
      <c r="F136" s="211"/>
      <c r="G136" s="211"/>
      <c r="H136" s="211"/>
      <c r="I136" s="211"/>
      <c r="J136" s="211"/>
      <c r="K136" s="211"/>
      <c r="L136" s="211"/>
      <c r="M136" s="211"/>
      <c r="N136" s="211"/>
    </row>
    <row r="137" spans="1:14" ht="21" thickBot="1">
      <c r="A137" s="41"/>
      <c r="B137" s="165" t="s">
        <v>77</v>
      </c>
      <c r="C137" s="152" t="s">
        <v>4</v>
      </c>
      <c r="D137" s="153"/>
      <c r="E137" s="153"/>
      <c r="F137" s="153"/>
      <c r="G137" s="153"/>
      <c r="H137" s="153"/>
      <c r="I137" s="153"/>
      <c r="J137" s="153"/>
      <c r="K137" s="153"/>
      <c r="L137" s="153"/>
      <c r="M137" s="153"/>
      <c r="N137" s="154"/>
    </row>
    <row r="138" spans="1:14" ht="21" thickBot="1">
      <c r="A138" s="41"/>
      <c r="B138" s="166"/>
      <c r="C138" s="65" t="s">
        <v>37</v>
      </c>
      <c r="D138" s="66" t="s">
        <v>38</v>
      </c>
      <c r="E138" s="66" t="s">
        <v>39</v>
      </c>
      <c r="F138" s="69" t="s">
        <v>58</v>
      </c>
      <c r="G138" s="69" t="s">
        <v>59</v>
      </c>
      <c r="H138" s="70" t="s">
        <v>60</v>
      </c>
      <c r="I138" s="69" t="s">
        <v>70</v>
      </c>
      <c r="J138" s="69" t="s">
        <v>71</v>
      </c>
      <c r="K138" s="70" t="s">
        <v>72</v>
      </c>
      <c r="L138" s="69" t="s">
        <v>88</v>
      </c>
      <c r="M138" s="69" t="s">
        <v>84</v>
      </c>
      <c r="N138" s="70" t="s">
        <v>89</v>
      </c>
    </row>
    <row r="139" spans="1:14" ht="21" thickBot="1">
      <c r="A139" s="41"/>
      <c r="B139" s="15" t="s">
        <v>79</v>
      </c>
      <c r="C139" s="67">
        <v>0</v>
      </c>
      <c r="D139" s="68">
        <v>0</v>
      </c>
      <c r="E139" s="68">
        <v>0</v>
      </c>
      <c r="F139" s="68">
        <v>0</v>
      </c>
      <c r="G139" s="68">
        <v>0</v>
      </c>
      <c r="H139" s="68">
        <v>0</v>
      </c>
      <c r="I139" s="68">
        <v>0</v>
      </c>
      <c r="J139" s="68">
        <v>8338.2800000000007</v>
      </c>
      <c r="K139" s="68">
        <v>8481.0300000000007</v>
      </c>
      <c r="L139" s="68">
        <v>8481.0300000000007</v>
      </c>
      <c r="M139" s="68">
        <v>8481.0300000000007</v>
      </c>
      <c r="N139" s="79">
        <v>8701.4599999999991</v>
      </c>
    </row>
    <row r="140" spans="1:14" ht="21" thickBot="1">
      <c r="A140" s="41"/>
      <c r="B140" s="84" t="s">
        <v>10</v>
      </c>
      <c r="C140" s="212">
        <f>C139+D139+E139+F139+G139+H139+I139+J139+K139+L139+M139+N139</f>
        <v>42482.83</v>
      </c>
      <c r="D140" s="213"/>
      <c r="E140" s="213"/>
      <c r="F140" s="213"/>
      <c r="G140" s="213"/>
      <c r="H140" s="213"/>
      <c r="I140" s="213"/>
      <c r="J140" s="213"/>
      <c r="K140" s="213"/>
      <c r="L140" s="213"/>
      <c r="M140" s="213"/>
      <c r="N140" s="214"/>
    </row>
    <row r="141" spans="1:14" ht="20.25">
      <c r="A141" s="85"/>
      <c r="B141" s="86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</row>
    <row r="142" spans="1:14" ht="21" thickBot="1">
      <c r="A142" s="85"/>
      <c r="B142" s="211" t="s">
        <v>92</v>
      </c>
      <c r="C142" s="211"/>
      <c r="D142" s="211"/>
      <c r="E142" s="211"/>
      <c r="F142" s="211"/>
      <c r="G142" s="211"/>
      <c r="H142" s="211"/>
      <c r="I142" s="211"/>
      <c r="J142" s="211"/>
      <c r="K142" s="211"/>
      <c r="L142" s="211"/>
      <c r="M142" s="211"/>
      <c r="N142" s="211"/>
    </row>
    <row r="143" spans="1:14" ht="21" thickBot="1">
      <c r="A143" s="85"/>
      <c r="B143" s="165" t="s">
        <v>93</v>
      </c>
      <c r="C143" s="152" t="s">
        <v>4</v>
      </c>
      <c r="D143" s="153"/>
      <c r="E143" s="153"/>
      <c r="F143" s="153"/>
      <c r="G143" s="153"/>
      <c r="H143" s="153"/>
      <c r="I143" s="153"/>
      <c r="J143" s="153"/>
      <c r="K143" s="153"/>
      <c r="L143" s="153"/>
      <c r="M143" s="153"/>
      <c r="N143" s="154"/>
    </row>
    <row r="144" spans="1:14" ht="21" thickBot="1">
      <c r="A144" s="85"/>
      <c r="B144" s="166"/>
      <c r="C144" s="65" t="s">
        <v>37</v>
      </c>
      <c r="D144" s="66" t="s">
        <v>38</v>
      </c>
      <c r="E144" s="66" t="s">
        <v>39</v>
      </c>
      <c r="F144" s="69" t="s">
        <v>58</v>
      </c>
      <c r="G144" s="69" t="s">
        <v>59</v>
      </c>
      <c r="H144" s="70" t="s">
        <v>60</v>
      </c>
      <c r="I144" s="69" t="s">
        <v>70</v>
      </c>
      <c r="J144" s="69" t="s">
        <v>71</v>
      </c>
      <c r="K144" s="70" t="s">
        <v>72</v>
      </c>
      <c r="L144" s="69" t="s">
        <v>88</v>
      </c>
      <c r="M144" s="69" t="s">
        <v>84</v>
      </c>
      <c r="N144" s="70" t="s">
        <v>89</v>
      </c>
    </row>
    <row r="145" spans="1:14" ht="21" thickBot="1">
      <c r="A145" s="85"/>
      <c r="B145" s="15" t="s">
        <v>94</v>
      </c>
      <c r="C145" s="67">
        <v>0</v>
      </c>
      <c r="D145" s="68">
        <v>0</v>
      </c>
      <c r="E145" s="68">
        <v>0</v>
      </c>
      <c r="F145" s="68">
        <v>0</v>
      </c>
      <c r="G145" s="68">
        <v>0</v>
      </c>
      <c r="H145" s="68">
        <v>0</v>
      </c>
      <c r="I145" s="68">
        <v>0</v>
      </c>
      <c r="J145" s="68">
        <v>0</v>
      </c>
      <c r="K145" s="68">
        <v>0</v>
      </c>
      <c r="L145" s="68">
        <v>0</v>
      </c>
      <c r="M145" s="68">
        <v>0</v>
      </c>
      <c r="N145" s="79">
        <f>2500+1900</f>
        <v>4400</v>
      </c>
    </row>
    <row r="146" spans="1:14" ht="21" thickBot="1">
      <c r="A146" s="85"/>
      <c r="B146" s="84" t="s">
        <v>10</v>
      </c>
      <c r="C146" s="212">
        <f>C145+D145+E145+F145+G145+H145+I145+J145+K145+L145+M145+N145</f>
        <v>4400</v>
      </c>
      <c r="D146" s="213"/>
      <c r="E146" s="213"/>
      <c r="F146" s="213"/>
      <c r="G146" s="213"/>
      <c r="H146" s="213"/>
      <c r="I146" s="213"/>
      <c r="J146" s="213"/>
      <c r="K146" s="213"/>
      <c r="L146" s="213"/>
      <c r="M146" s="213"/>
      <c r="N146" s="214"/>
    </row>
    <row r="147" spans="1:14" ht="20.25">
      <c r="A147" s="85"/>
      <c r="B147" s="86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</row>
    <row r="148" spans="1:14" ht="20.25">
      <c r="A148" s="85"/>
      <c r="B148" s="86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</row>
    <row r="149" spans="1:14" ht="20.25">
      <c r="A149" s="41"/>
      <c r="B149" s="41" t="s">
        <v>19</v>
      </c>
      <c r="C149" s="41"/>
      <c r="D149" s="41"/>
    </row>
    <row r="150" spans="1:14" ht="20.25">
      <c r="A150" s="41"/>
      <c r="B150" s="41" t="s">
        <v>95</v>
      </c>
      <c r="C150" s="41"/>
      <c r="D150" s="41"/>
    </row>
    <row r="151" spans="1:14" ht="20.25">
      <c r="A151" s="41"/>
      <c r="B151" s="41"/>
      <c r="C151" s="41"/>
      <c r="D151" s="41"/>
    </row>
    <row r="152" spans="1:14" ht="20.25">
      <c r="A152" s="41"/>
      <c r="B152" s="41"/>
      <c r="C152" s="41"/>
      <c r="D152" s="41"/>
    </row>
    <row r="153" spans="1:14" ht="20.25">
      <c r="A153" s="41"/>
      <c r="B153" s="41"/>
      <c r="C153" s="41"/>
      <c r="D153" s="41"/>
    </row>
  </sheetData>
  <mergeCells count="84">
    <mergeCell ref="B142:N142"/>
    <mergeCell ref="B143:B144"/>
    <mergeCell ref="C143:N143"/>
    <mergeCell ref="C146:N146"/>
    <mergeCell ref="C125:N125"/>
    <mergeCell ref="B137:B138"/>
    <mergeCell ref="C134:N134"/>
    <mergeCell ref="B136:N136"/>
    <mergeCell ref="C140:N140"/>
    <mergeCell ref="C137:N137"/>
    <mergeCell ref="B124:N124"/>
    <mergeCell ref="C128:N128"/>
    <mergeCell ref="C131:N131"/>
    <mergeCell ref="B130:N130"/>
    <mergeCell ref="B125:B126"/>
    <mergeCell ref="B131:B132"/>
    <mergeCell ref="C119:N119"/>
    <mergeCell ref="B118:N118"/>
    <mergeCell ref="B113:B114"/>
    <mergeCell ref="B119:B120"/>
    <mergeCell ref="C122:N122"/>
    <mergeCell ref="C110:N110"/>
    <mergeCell ref="B107:B108"/>
    <mergeCell ref="B112:N112"/>
    <mergeCell ref="C113:N113"/>
    <mergeCell ref="C116:N116"/>
    <mergeCell ref="B89:B90"/>
    <mergeCell ref="B83:B84"/>
    <mergeCell ref="C104:N104"/>
    <mergeCell ref="B106:N106"/>
    <mergeCell ref="C107:N107"/>
    <mergeCell ref="C62:N62"/>
    <mergeCell ref="B64:N64"/>
    <mergeCell ref="B95:B96"/>
    <mergeCell ref="B101:B102"/>
    <mergeCell ref="C92:N92"/>
    <mergeCell ref="C95:N95"/>
    <mergeCell ref="B94:N94"/>
    <mergeCell ref="C98:N98"/>
    <mergeCell ref="B100:N100"/>
    <mergeCell ref="C101:N101"/>
    <mergeCell ref="C80:N80"/>
    <mergeCell ref="C83:N83"/>
    <mergeCell ref="B82:N82"/>
    <mergeCell ref="C86:N86"/>
    <mergeCell ref="C89:N89"/>
    <mergeCell ref="B88:N88"/>
    <mergeCell ref="B65:B66"/>
    <mergeCell ref="B77:B78"/>
    <mergeCell ref="C65:N65"/>
    <mergeCell ref="C68:N68"/>
    <mergeCell ref="C71:N71"/>
    <mergeCell ref="B70:N70"/>
    <mergeCell ref="C74:N74"/>
    <mergeCell ref="C77:N77"/>
    <mergeCell ref="B76:N76"/>
    <mergeCell ref="B71:B72"/>
    <mergeCell ref="B29:N29"/>
    <mergeCell ref="C33:N33"/>
    <mergeCell ref="B35:N35"/>
    <mergeCell ref="C36:N36"/>
    <mergeCell ref="B58:N58"/>
    <mergeCell ref="C43:N43"/>
    <mergeCell ref="B42:N42"/>
    <mergeCell ref="C51:N51"/>
    <mergeCell ref="C52:N52"/>
    <mergeCell ref="C53:N53"/>
    <mergeCell ref="C40:N40"/>
    <mergeCell ref="B30:B31"/>
    <mergeCell ref="B36:B37"/>
    <mergeCell ref="B43:B44"/>
    <mergeCell ref="C30:N30"/>
    <mergeCell ref="B59:B60"/>
    <mergeCell ref="C56:N56"/>
    <mergeCell ref="C54:N54"/>
    <mergeCell ref="C55:N55"/>
    <mergeCell ref="C59:N59"/>
    <mergeCell ref="B10:B11"/>
    <mergeCell ref="C10:O10"/>
    <mergeCell ref="B9:O9"/>
    <mergeCell ref="B1:E1"/>
    <mergeCell ref="B3:E3"/>
    <mergeCell ref="B5:E5"/>
    <mergeCell ref="B7:K7"/>
  </mergeCells>
  <pageMargins left="0.70866141732283472" right="0.70866141732283472" top="0.74803149606299213" bottom="0.74803149606299213" header="0.31496062992125984" footer="0.31496062992125984"/>
  <pageSetup paperSize="8" scale="6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C99FF"/>
  </sheetPr>
  <dimension ref="B1:Q23"/>
  <sheetViews>
    <sheetView topLeftCell="B1" workbookViewId="0">
      <selection activeCell="Q22" sqref="Q22"/>
    </sheetView>
  </sheetViews>
  <sheetFormatPr defaultRowHeight="15"/>
  <cols>
    <col min="1" max="1" width="0" hidden="1" customWidth="1"/>
    <col min="2" max="2" width="19.5703125" customWidth="1"/>
    <col min="3" max="3" width="14.7109375" customWidth="1"/>
    <col min="4" max="4" width="13.140625" customWidth="1"/>
    <col min="5" max="5" width="18.28515625" customWidth="1"/>
    <col min="6" max="6" width="14.7109375" customWidth="1"/>
    <col min="7" max="7" width="14.5703125" customWidth="1"/>
    <col min="8" max="8" width="14.42578125" customWidth="1"/>
    <col min="9" max="9" width="14" customWidth="1"/>
    <col min="10" max="10" width="14.140625" customWidth="1"/>
    <col min="11" max="11" width="14.28515625" customWidth="1"/>
    <col min="12" max="12" width="14.42578125" customWidth="1"/>
    <col min="13" max="13" width="14" customWidth="1"/>
    <col min="14" max="14" width="11.7109375" customWidth="1"/>
    <col min="15" max="16" width="16" customWidth="1"/>
    <col min="17" max="17" width="20.7109375" customWidth="1"/>
  </cols>
  <sheetData>
    <row r="1" spans="2:17" ht="18.75">
      <c r="B1" s="93" t="s">
        <v>97</v>
      </c>
      <c r="C1" s="94"/>
      <c r="D1" s="95"/>
      <c r="Q1" s="96"/>
    </row>
    <row r="2" spans="2:17" ht="18.75">
      <c r="B2" s="218" t="s">
        <v>98</v>
      </c>
      <c r="C2" s="219"/>
      <c r="D2" s="220"/>
      <c r="Q2" s="96"/>
    </row>
    <row r="3" spans="2:17" ht="18.75">
      <c r="B3" s="97"/>
      <c r="C3" s="97"/>
      <c r="D3" s="97"/>
      <c r="Q3" s="96"/>
    </row>
    <row r="4" spans="2:17" ht="18.75">
      <c r="B4" s="97"/>
      <c r="C4" s="97"/>
      <c r="D4" s="97"/>
      <c r="Q4" s="96"/>
    </row>
    <row r="5" spans="2:17" ht="21" thickBot="1">
      <c r="B5" s="221" t="s">
        <v>99</v>
      </c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</row>
    <row r="6" spans="2:17" ht="21" thickBot="1"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</row>
    <row r="7" spans="2:17" ht="16.5" thickBot="1">
      <c r="B7" s="99" t="s">
        <v>100</v>
      </c>
      <c r="C7" s="222" t="s">
        <v>101</v>
      </c>
      <c r="D7" s="223"/>
      <c r="E7" s="223"/>
      <c r="F7" s="223"/>
      <c r="G7" s="223"/>
      <c r="H7" s="223"/>
      <c r="I7" s="223"/>
      <c r="J7" s="223"/>
      <c r="K7" s="223"/>
      <c r="L7" s="223"/>
      <c r="M7" s="223"/>
      <c r="N7" s="223"/>
      <c r="O7" s="223"/>
      <c r="P7" s="223"/>
      <c r="Q7" s="224"/>
    </row>
    <row r="8" spans="2:17" ht="31.5">
      <c r="B8" s="100" t="s">
        <v>102</v>
      </c>
      <c r="C8" s="225" t="s">
        <v>103</v>
      </c>
      <c r="D8" s="225" t="s">
        <v>104</v>
      </c>
      <c r="E8" s="225" t="s">
        <v>105</v>
      </c>
      <c r="F8" s="225" t="s">
        <v>106</v>
      </c>
      <c r="G8" s="228" t="s">
        <v>107</v>
      </c>
      <c r="H8" s="228" t="s">
        <v>108</v>
      </c>
      <c r="I8" s="225" t="s">
        <v>126</v>
      </c>
      <c r="J8" s="225" t="s">
        <v>109</v>
      </c>
      <c r="K8" s="228" t="s">
        <v>110</v>
      </c>
      <c r="L8" s="225" t="s">
        <v>111</v>
      </c>
      <c r="M8" s="101"/>
      <c r="N8" s="228" t="s">
        <v>112</v>
      </c>
      <c r="O8" s="228" t="s">
        <v>113</v>
      </c>
      <c r="P8" s="228" t="s">
        <v>114</v>
      </c>
      <c r="Q8" s="230" t="s">
        <v>115</v>
      </c>
    </row>
    <row r="9" spans="2:17" ht="95.25" thickBot="1">
      <c r="B9" s="102" t="s">
        <v>116</v>
      </c>
      <c r="C9" s="226"/>
      <c r="D9" s="226"/>
      <c r="E9" s="227"/>
      <c r="F9" s="226"/>
      <c r="G9" s="229"/>
      <c r="H9" s="229"/>
      <c r="I9" s="226"/>
      <c r="J9" s="226"/>
      <c r="K9" s="229"/>
      <c r="L9" s="226"/>
      <c r="M9" s="103" t="s">
        <v>117</v>
      </c>
      <c r="N9" s="229"/>
      <c r="O9" s="229"/>
      <c r="P9" s="229"/>
      <c r="Q9" s="231"/>
    </row>
    <row r="10" spans="2:17">
      <c r="B10" s="104" t="s">
        <v>118</v>
      </c>
      <c r="C10" s="105">
        <v>490050.12</v>
      </c>
      <c r="D10" s="105">
        <f>302000+201672.57+20000+81458.3+100965</f>
        <v>706095.87</v>
      </c>
      <c r="E10" s="105">
        <f>615707.28+25583.14</f>
        <v>641290.42000000004</v>
      </c>
      <c r="F10" s="105">
        <v>1483.98</v>
      </c>
      <c r="G10" s="105">
        <v>20000</v>
      </c>
      <c r="H10" s="105">
        <v>2246.4899999999998</v>
      </c>
      <c r="I10" s="105">
        <v>11400</v>
      </c>
      <c r="J10" s="105">
        <v>5103899.08</v>
      </c>
      <c r="K10" s="105">
        <v>44.31</v>
      </c>
      <c r="L10" s="105">
        <v>476.29</v>
      </c>
      <c r="M10" s="105">
        <v>2000</v>
      </c>
      <c r="N10" s="105">
        <v>28500</v>
      </c>
      <c r="O10" s="105">
        <v>42482.83</v>
      </c>
      <c r="P10" s="105">
        <v>7704.6</v>
      </c>
      <c r="Q10" s="106">
        <f t="shared" ref="Q10:Q15" si="0">C10+D10+E10+F10+G10+H10+I10+J10+K10+L10+M10+N10+O10+P10</f>
        <v>7057673.9899999993</v>
      </c>
    </row>
    <row r="11" spans="2:17">
      <c r="B11" s="107">
        <v>31</v>
      </c>
      <c r="C11" s="108">
        <v>6000</v>
      </c>
      <c r="D11" s="108">
        <f>0</f>
        <v>0</v>
      </c>
      <c r="E11" s="108">
        <v>0</v>
      </c>
      <c r="F11" s="108">
        <v>0</v>
      </c>
      <c r="G11" s="108">
        <v>0</v>
      </c>
      <c r="H11" s="108">
        <v>0</v>
      </c>
      <c r="I11" s="108">
        <v>0</v>
      </c>
      <c r="J11" s="108">
        <v>5032057.41</v>
      </c>
      <c r="K11" s="108">
        <v>0</v>
      </c>
      <c r="L11" s="108">
        <v>0</v>
      </c>
      <c r="M11" s="108">
        <v>0</v>
      </c>
      <c r="N11" s="108">
        <v>0</v>
      </c>
      <c r="O11" s="108">
        <v>36482.83</v>
      </c>
      <c r="P11" s="108">
        <v>0</v>
      </c>
      <c r="Q11" s="106">
        <f t="shared" si="0"/>
        <v>5074540.24</v>
      </c>
    </row>
    <row r="12" spans="2:17">
      <c r="B12" s="107">
        <v>32</v>
      </c>
      <c r="C12" s="108">
        <v>490086.96</v>
      </c>
      <c r="D12" s="108">
        <f>298043.26+201672.57+182423.3</f>
        <v>682139.13</v>
      </c>
      <c r="E12" s="108">
        <v>346815.96</v>
      </c>
      <c r="F12" s="108">
        <v>0</v>
      </c>
      <c r="G12" s="108">
        <v>20000</v>
      </c>
      <c r="H12" s="108">
        <v>0</v>
      </c>
      <c r="I12" s="108">
        <v>6000</v>
      </c>
      <c r="J12" s="108">
        <v>89148.49</v>
      </c>
      <c r="K12" s="108">
        <v>0</v>
      </c>
      <c r="L12" s="108">
        <v>0</v>
      </c>
      <c r="M12" s="108">
        <v>2000</v>
      </c>
      <c r="N12" s="108">
        <v>28500</v>
      </c>
      <c r="O12" s="108">
        <v>6000</v>
      </c>
      <c r="P12" s="108">
        <v>7272.29</v>
      </c>
      <c r="Q12" s="106">
        <f t="shared" si="0"/>
        <v>1677962.83</v>
      </c>
    </row>
    <row r="13" spans="2:17">
      <c r="B13" s="107">
        <v>34</v>
      </c>
      <c r="C13" s="108">
        <v>0</v>
      </c>
      <c r="D13" s="108">
        <v>3956.74</v>
      </c>
      <c r="E13" s="108">
        <v>6580.54</v>
      </c>
      <c r="F13" s="108">
        <v>0</v>
      </c>
      <c r="G13" s="108">
        <v>0</v>
      </c>
      <c r="H13" s="108">
        <v>0</v>
      </c>
      <c r="I13" s="108">
        <v>0</v>
      </c>
      <c r="J13" s="108">
        <v>0</v>
      </c>
      <c r="K13" s="108">
        <v>0</v>
      </c>
      <c r="L13" s="108">
        <v>0</v>
      </c>
      <c r="M13" s="108">
        <v>0</v>
      </c>
      <c r="N13" s="108">
        <v>0</v>
      </c>
      <c r="O13" s="108">
        <v>0</v>
      </c>
      <c r="P13" s="108">
        <v>0</v>
      </c>
      <c r="Q13" s="106">
        <f t="shared" si="0"/>
        <v>10537.279999999999</v>
      </c>
    </row>
    <row r="14" spans="2:17">
      <c r="B14" s="107">
        <v>38</v>
      </c>
      <c r="C14" s="108">
        <v>0</v>
      </c>
      <c r="D14" s="108">
        <v>0</v>
      </c>
      <c r="E14" s="108">
        <v>25</v>
      </c>
      <c r="F14" s="108">
        <v>0</v>
      </c>
      <c r="G14" s="108">
        <v>0</v>
      </c>
      <c r="H14" s="108">
        <v>0</v>
      </c>
      <c r="I14" s="108">
        <v>0</v>
      </c>
      <c r="J14" s="108">
        <v>0</v>
      </c>
      <c r="K14" s="108">
        <v>0</v>
      </c>
      <c r="L14" s="108">
        <v>0</v>
      </c>
      <c r="M14" s="108">
        <v>0</v>
      </c>
      <c r="N14" s="108">
        <v>0</v>
      </c>
      <c r="O14" s="108">
        <v>0</v>
      </c>
      <c r="P14" s="108">
        <v>0</v>
      </c>
      <c r="Q14" s="106">
        <f t="shared" si="0"/>
        <v>25</v>
      </c>
    </row>
    <row r="15" spans="2:17">
      <c r="B15" s="107">
        <v>4</v>
      </c>
      <c r="C15" s="108">
        <v>0</v>
      </c>
      <c r="D15" s="108">
        <v>20000</v>
      </c>
      <c r="E15" s="108">
        <f>169717.74-4400</f>
        <v>165317.74</v>
      </c>
      <c r="F15" s="108">
        <v>0</v>
      </c>
      <c r="G15" s="108">
        <v>0</v>
      </c>
      <c r="H15" s="108">
        <v>2246.4899999999998</v>
      </c>
      <c r="I15" s="108">
        <v>4400</v>
      </c>
      <c r="J15" s="108">
        <v>0</v>
      </c>
      <c r="K15" s="108">
        <v>0</v>
      </c>
      <c r="L15" s="108">
        <v>0</v>
      </c>
      <c r="M15" s="108">
        <v>0</v>
      </c>
      <c r="N15" s="108">
        <v>0</v>
      </c>
      <c r="O15" s="108">
        <v>0</v>
      </c>
      <c r="P15" s="108">
        <v>0</v>
      </c>
      <c r="Q15" s="106">
        <f t="shared" si="0"/>
        <v>191964.22999999998</v>
      </c>
    </row>
    <row r="16" spans="2:17" ht="15.75" thickBot="1">
      <c r="B16" s="109" t="s">
        <v>119</v>
      </c>
      <c r="C16" s="110">
        <f>SUM(C11:C15)</f>
        <v>496086.96</v>
      </c>
      <c r="D16" s="110">
        <f>SUM(D11:D15)</f>
        <v>706095.87</v>
      </c>
      <c r="E16" s="110">
        <f>SUM(E11:E15)</f>
        <v>518739.24</v>
      </c>
      <c r="F16" s="110">
        <v>0</v>
      </c>
      <c r="G16" s="110">
        <f>SUM(G11:G15)</f>
        <v>20000</v>
      </c>
      <c r="H16" s="110">
        <f>SUM(H11:H15)</f>
        <v>2246.4899999999998</v>
      </c>
      <c r="I16" s="110">
        <f>SUM(I11:I15)</f>
        <v>10400</v>
      </c>
      <c r="J16" s="110">
        <f>SUM(J11:J15)</f>
        <v>5121205.9000000004</v>
      </c>
      <c r="K16" s="110">
        <f ca="1">K11:K16</f>
        <v>0</v>
      </c>
      <c r="L16" s="110">
        <v>0</v>
      </c>
      <c r="M16" s="110">
        <f>SUM(M11:M15)</f>
        <v>2000</v>
      </c>
      <c r="N16" s="110">
        <f>SUM(N11:N15)</f>
        <v>28500</v>
      </c>
      <c r="O16" s="110">
        <f>SUM(O11:O15)</f>
        <v>42482.83</v>
      </c>
      <c r="P16" s="110">
        <f>SUM(P11:P15)</f>
        <v>7272.29</v>
      </c>
      <c r="Q16" s="106">
        <f>SUM(Q11:Q15)</f>
        <v>6955029.5800000001</v>
      </c>
    </row>
    <row r="17" spans="2:17" ht="18.75" thickBot="1">
      <c r="B17" s="111" t="s">
        <v>120</v>
      </c>
      <c r="C17" s="112">
        <f t="shared" ref="C17:P17" si="1">C10-C16</f>
        <v>-6036.8400000000256</v>
      </c>
      <c r="D17" s="112">
        <f t="shared" si="1"/>
        <v>0</v>
      </c>
      <c r="E17" s="112">
        <f t="shared" si="1"/>
        <v>122551.18000000005</v>
      </c>
      <c r="F17" s="112">
        <f t="shared" si="1"/>
        <v>1483.98</v>
      </c>
      <c r="G17" s="112">
        <f t="shared" si="1"/>
        <v>0</v>
      </c>
      <c r="H17" s="112">
        <f t="shared" si="1"/>
        <v>0</v>
      </c>
      <c r="I17" s="112">
        <f t="shared" si="1"/>
        <v>1000</v>
      </c>
      <c r="J17" s="112">
        <f t="shared" si="1"/>
        <v>-17306.820000000298</v>
      </c>
      <c r="K17" s="112">
        <f>K10</f>
        <v>44.31</v>
      </c>
      <c r="L17" s="112">
        <f t="shared" si="1"/>
        <v>476.29</v>
      </c>
      <c r="M17" s="112">
        <f t="shared" si="1"/>
        <v>0</v>
      </c>
      <c r="N17" s="112">
        <f t="shared" si="1"/>
        <v>0</v>
      </c>
      <c r="O17" s="112">
        <f t="shared" si="1"/>
        <v>0</v>
      </c>
      <c r="P17" s="112">
        <f t="shared" si="1"/>
        <v>432.3100000000004</v>
      </c>
      <c r="Q17" s="113">
        <f>C17+D17+E17+F17+G17+H17+I17+J17+K17+L17+M17+N17+O17+P17</f>
        <v>102644.40999999971</v>
      </c>
    </row>
    <row r="18" spans="2:17" ht="18.75" thickBot="1">
      <c r="B18" s="232" t="s">
        <v>121</v>
      </c>
      <c r="C18" s="233"/>
      <c r="D18" s="233"/>
      <c r="E18" s="233"/>
      <c r="F18" s="233"/>
      <c r="G18" s="233"/>
      <c r="H18" s="233"/>
      <c r="I18" s="233"/>
      <c r="J18" s="233"/>
      <c r="K18" s="233"/>
      <c r="L18" s="233"/>
      <c r="M18" s="233"/>
      <c r="N18" s="233"/>
      <c r="O18" s="233"/>
      <c r="P18" s="233"/>
      <c r="Q18" s="114">
        <v>-242029.07</v>
      </c>
    </row>
    <row r="19" spans="2:17" ht="18.75" thickBot="1">
      <c r="B19" s="234" t="s">
        <v>122</v>
      </c>
      <c r="C19" s="235"/>
      <c r="D19" s="235"/>
      <c r="E19" s="235"/>
      <c r="F19" s="235"/>
      <c r="G19" s="235"/>
      <c r="H19" s="235"/>
      <c r="I19" s="235"/>
      <c r="J19" s="235"/>
      <c r="K19" s="235"/>
      <c r="L19" s="235"/>
      <c r="M19" s="235"/>
      <c r="N19" s="235"/>
      <c r="O19" s="235"/>
      <c r="P19" s="235"/>
      <c r="Q19" s="115">
        <f>Q17+Q18</f>
        <v>-139384.66000000029</v>
      </c>
    </row>
    <row r="20" spans="2:17" ht="18">
      <c r="B20" s="116"/>
      <c r="C20" s="117"/>
      <c r="D20" s="117"/>
      <c r="E20" s="117"/>
      <c r="F20" s="117"/>
      <c r="G20" s="117"/>
      <c r="H20" s="117"/>
      <c r="I20" s="117"/>
      <c r="J20" s="117"/>
      <c r="K20" s="117"/>
      <c r="L20" s="118"/>
      <c r="M20" s="118"/>
      <c r="N20" s="118"/>
      <c r="O20" s="118"/>
      <c r="P20" s="118"/>
      <c r="Q20" s="119"/>
    </row>
    <row r="21" spans="2:17" ht="18">
      <c r="B21" s="120" t="s">
        <v>123</v>
      </c>
      <c r="C21" s="121"/>
      <c r="D21" s="121"/>
      <c r="E21" s="122"/>
      <c r="F21" s="123"/>
      <c r="G21" s="123"/>
      <c r="H21" s="123"/>
      <c r="I21" s="123"/>
      <c r="J21" s="123"/>
      <c r="K21" s="123"/>
      <c r="L21" s="124"/>
      <c r="M21" s="124"/>
      <c r="N21" s="124"/>
      <c r="O21" s="124"/>
      <c r="P21" s="124"/>
      <c r="Q21" s="124"/>
    </row>
    <row r="22" spans="2:17" ht="18">
      <c r="B22" s="125"/>
      <c r="C22" s="121"/>
      <c r="D22" s="121"/>
      <c r="E22" s="126"/>
      <c r="F22" s="127" t="s">
        <v>124</v>
      </c>
      <c r="G22" s="127"/>
      <c r="H22" s="127"/>
      <c r="I22" s="127"/>
      <c r="J22" s="127"/>
      <c r="K22" s="127"/>
      <c r="L22" s="128"/>
      <c r="M22" s="128"/>
      <c r="N22" s="128"/>
      <c r="O22" s="128"/>
      <c r="P22" s="128"/>
      <c r="Q22" s="128"/>
    </row>
    <row r="23" spans="2:17" ht="18.75">
      <c r="B23" s="129" t="s">
        <v>125</v>
      </c>
      <c r="C23" s="130"/>
      <c r="D23" s="130"/>
      <c r="E23" s="130"/>
      <c r="F23" s="130"/>
      <c r="G23" s="130"/>
      <c r="H23" s="130"/>
      <c r="I23" s="130"/>
      <c r="J23" s="130"/>
      <c r="K23" s="130"/>
      <c r="L23" s="131"/>
      <c r="M23" s="131"/>
      <c r="N23" s="131"/>
      <c r="O23" s="131"/>
      <c r="P23" s="131"/>
      <c r="Q23" s="132"/>
    </row>
  </sheetData>
  <mergeCells count="19">
    <mergeCell ref="B18:P18"/>
    <mergeCell ref="B19:P19"/>
    <mergeCell ref="J8:J9"/>
    <mergeCell ref="K8:K9"/>
    <mergeCell ref="L8:L9"/>
    <mergeCell ref="N8:N9"/>
    <mergeCell ref="O8:O9"/>
    <mergeCell ref="P8:P9"/>
    <mergeCell ref="B2:D2"/>
    <mergeCell ref="B5:Q5"/>
    <mergeCell ref="C7:Q7"/>
    <mergeCell ref="C8:C9"/>
    <mergeCell ref="D8:D9"/>
    <mergeCell ref="E8:E9"/>
    <mergeCell ref="F8:F9"/>
    <mergeCell ref="G8:G9"/>
    <mergeCell ref="H8:H9"/>
    <mergeCell ref="I8:I9"/>
    <mergeCell ref="Q8:Q9"/>
  </mergeCells>
  <pageMargins left="0.70866141732283472" right="0.70866141732283472" top="0.74803149606299213" bottom="0.74803149606299213" header="0.31496062992125984" footer="0.31496062992125984"/>
  <pageSetup paperSize="8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Četvrto tromjesečje 2019.godine</vt:lpstr>
      <vt:lpstr>Utvrđivanje rezultata 2019. god</vt:lpstr>
    </vt:vector>
  </TitlesOfParts>
  <Company>CtrlSoft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cp:lastPrinted>2020-01-20T07:51:23Z</cp:lastPrinted>
  <dcterms:created xsi:type="dcterms:W3CDTF">2017-04-09T18:12:24Z</dcterms:created>
  <dcterms:modified xsi:type="dcterms:W3CDTF">2020-05-11T09:49:55Z</dcterms:modified>
</cp:coreProperties>
</file>