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izvješća za 2025. godinu\Godišnja (I.-XII. 2025.)\"/>
    </mc:Choice>
  </mc:AlternateContent>
  <xr:revisionPtr revIDLastSave="0" documentId="13_ncr:1_{DFEFD178-4349-4E68-8C4A-3B4542EB9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etvrto tromjesečje 2025.god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58" i="1" l="1"/>
  <c r="C68" i="1"/>
  <c r="N151" i="1"/>
  <c r="C152" i="1"/>
  <c r="N150" i="1"/>
  <c r="N175" i="1"/>
  <c r="C176" i="1" s="1"/>
  <c r="M57" i="1"/>
  <c r="M88" i="1"/>
  <c r="C64" i="1"/>
  <c r="L52" i="1"/>
  <c r="C67" i="1"/>
  <c r="L53" i="1"/>
  <c r="K18" i="1"/>
  <c r="C164" i="1"/>
  <c r="C170" i="1"/>
  <c r="C158" i="1"/>
  <c r="C145" i="1"/>
  <c r="C131" i="1"/>
  <c r="C125" i="1"/>
  <c r="C119" i="1"/>
  <c r="C113" i="1"/>
  <c r="C107" i="1"/>
  <c r="C101" i="1"/>
  <c r="C95" i="1"/>
  <c r="C83" i="1"/>
  <c r="C77" i="1"/>
  <c r="C70" i="1"/>
  <c r="C69" i="1"/>
  <c r="C66" i="1"/>
  <c r="C65" i="1"/>
  <c r="C46" i="1"/>
  <c r="C34" i="1"/>
  <c r="C26" i="1"/>
  <c r="C25" i="1"/>
  <c r="J52" i="1"/>
  <c r="I53" i="1"/>
  <c r="I52" i="1"/>
  <c r="I19" i="1"/>
  <c r="H53" i="1"/>
  <c r="H52" i="1"/>
  <c r="H58" i="1"/>
  <c r="H138" i="1"/>
  <c r="H137" i="1"/>
  <c r="H136" i="1"/>
  <c r="C27" i="1" l="1"/>
  <c r="C63" i="1"/>
  <c r="H88" i="1"/>
  <c r="C89" i="1" s="1"/>
  <c r="H12" i="1"/>
  <c r="F137" i="1"/>
  <c r="F138" i="1"/>
  <c r="F136" i="1"/>
  <c r="F52" i="1"/>
  <c r="G52" i="1"/>
  <c r="E39" i="1"/>
  <c r="C40" i="1" s="1"/>
  <c r="D12" i="1"/>
  <c r="E12" i="1"/>
  <c r="E52" i="1"/>
  <c r="D52" i="1"/>
  <c r="C139" i="1" l="1"/>
  <c r="C24" i="1"/>
  <c r="C28" i="1" s="1"/>
  <c r="C62" i="1"/>
  <c r="C71" i="1" s="1"/>
</calcChain>
</file>

<file path=xl/sharedStrings.xml><?xml version="1.0" encoding="utf-8"?>
<sst xmlns="http://schemas.openxmlformats.org/spreadsheetml/2006/main" count="416" uniqueCount="104">
  <si>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</si>
  <si>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</si>
  <si>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</si>
  <si>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</si>
  <si>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</si>
  <si>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</si>
  <si>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</si>
  <si>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</si>
  <si>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</si>
  <si>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UKUPNO</t>
  </si>
  <si>
    <t>DRŽAVNI PRORAČUN (63612)</t>
  </si>
  <si>
    <t>VSŽ NENADLEŽNI PRORAČUN (636131)</t>
  </si>
  <si>
    <t>671112-Grad</t>
  </si>
  <si>
    <t>671111-decentralizirani</t>
  </si>
  <si>
    <t>67121-nefinancijska imovina</t>
  </si>
  <si>
    <t xml:space="preserve">PRIHODI IZ NADLEŽNOG PRORAČUNA (GRAD VINKOVCI) </t>
  </si>
  <si>
    <t>OSTALI PRIHODI (68311)</t>
  </si>
  <si>
    <t>Režije, kupnja glazbenih instrumenata</t>
  </si>
  <si>
    <t>Dar za Svetog Nikolu</t>
  </si>
  <si>
    <t>Cijena usluge i participacije</t>
  </si>
  <si>
    <t>Školarina učenika</t>
  </si>
  <si>
    <t>Naknada za bolovanje preko 90 dana</t>
  </si>
  <si>
    <t xml:space="preserve">Prihod od najma instrumenata </t>
  </si>
  <si>
    <t>_______________________</t>
  </si>
  <si>
    <t>Otpremnina</t>
  </si>
  <si>
    <t>ZATEZNE KAMATE IZ OBVEZNIH ODNOSA (64143)</t>
  </si>
  <si>
    <t>Zatezne kamate od ovrha</t>
  </si>
  <si>
    <t>671111-ugovor o djelu</t>
  </si>
  <si>
    <t>671113-Grad projekt VIVU</t>
  </si>
  <si>
    <t>KAPITALNE POMOĆI IZ DRŽAVNOG PRORAČUNA PRORAČUNSKIM KORISNICIMA PRORAČUNA JLP(R)S (63622)</t>
  </si>
  <si>
    <t>Knjižnica</t>
  </si>
  <si>
    <t>Ovršni postupci</t>
  </si>
  <si>
    <t>Note</t>
  </si>
  <si>
    <t>Nagrade za mentorstvo + najbolji nastavnik</t>
  </si>
  <si>
    <t>ASISTENTI U NASTAVI</t>
  </si>
  <si>
    <t>Konta za asistente</t>
  </si>
  <si>
    <t>671116-gradska sredstva (50)</t>
  </si>
  <si>
    <t>639312-državna sredstva (51)</t>
  </si>
  <si>
    <t>639311-europska sredstva (52)</t>
  </si>
  <si>
    <t>Prihod od prodaja</t>
  </si>
  <si>
    <t>Prodaja glazbenog instrumenta</t>
  </si>
  <si>
    <t>PRIHOD OD PRODAJE GLAZBENIH INSTRUMENATA I OPREME (72262)</t>
  </si>
  <si>
    <t>OVRŠNI POSTUPCI I ENC UREĐAJ</t>
  </si>
  <si>
    <t>Javni bilježnik, klauzula, predujam fine, popust ENC uređaj</t>
  </si>
  <si>
    <t>Prijevoz učenika sa teškoćama</t>
  </si>
  <si>
    <t xml:space="preserve">siječanj 2025. </t>
  </si>
  <si>
    <t>veljača 2025.</t>
  </si>
  <si>
    <t xml:space="preserve">ožujak 2025. </t>
  </si>
  <si>
    <t>Prijevoz učenika</t>
  </si>
  <si>
    <t>639311-europska sredstva (55)</t>
  </si>
  <si>
    <t>639312-državna sredstva (56)</t>
  </si>
  <si>
    <t xml:space="preserve">Darko Domaćinović, prof. </t>
  </si>
  <si>
    <t xml:space="preserve">Ravnatelj: </t>
  </si>
  <si>
    <t>Konta za shemu voća</t>
  </si>
  <si>
    <t>671111-tekuće održavanje</t>
  </si>
  <si>
    <t>Jubilarna nagrada</t>
  </si>
  <si>
    <t>Regres+otpremnina+jubilarna+novorođeno dijete+dar djeci+mentorstvo</t>
  </si>
  <si>
    <t xml:space="preserve">Natjecanje </t>
  </si>
  <si>
    <t>Franjo Krežma</t>
  </si>
  <si>
    <t>Seminari</t>
  </si>
  <si>
    <t>Seminari-dodatno</t>
  </si>
  <si>
    <t>Digitalna spomenica</t>
  </si>
  <si>
    <t>PRIHODI OD KAMATA NA DEPOZITE PO VIĐENJU (64132)</t>
  </si>
  <si>
    <t>Kamate</t>
  </si>
  <si>
    <t>Depoziti po viđenju</t>
  </si>
  <si>
    <t>SHEMA VOĆA (63931)</t>
  </si>
  <si>
    <t>TEKUĆE DONACIJE OD FIZIČKIH OSOBA (66311)</t>
  </si>
  <si>
    <t>Donacija</t>
  </si>
  <si>
    <t>Fizička osoba</t>
  </si>
  <si>
    <t>TEKUĆE DONACIJE OD OSTALIH SUBJEKATA IZVAN OPĆEG PRORAČUNA (66314)</t>
  </si>
  <si>
    <t>TEKUĆE DONACIJE OD TRGOVAČKIH DRUŠTAVA (66313)</t>
  </si>
  <si>
    <t>Trgovačka društva</t>
  </si>
  <si>
    <t>Subjekti izvan proračuna</t>
  </si>
  <si>
    <t xml:space="preserve">travanj 2025. </t>
  </si>
  <si>
    <t>svibanj 2025.</t>
  </si>
  <si>
    <t xml:space="preserve">lipanj 2025. </t>
  </si>
  <si>
    <t>Božićnica/Uskrsnica</t>
  </si>
  <si>
    <t>Koncerti</t>
  </si>
  <si>
    <t>Održavanje koncerata</t>
  </si>
  <si>
    <t>srpanj 2025.</t>
  </si>
  <si>
    <t>kolovoz 2025.</t>
  </si>
  <si>
    <t xml:space="preserve">rujan 2025. </t>
  </si>
  <si>
    <t>Spomenica</t>
  </si>
  <si>
    <t>SUFINANCIRANJE CIJENE USLUGE I PARTICIPACIJE (65264) - VINKOVCI</t>
  </si>
  <si>
    <t>PRIHODI OD PRUŽENIH USLUGA (66151) - VINKOVCI</t>
  </si>
  <si>
    <t>SUFINANCIRANJE CIJENE USLUGE I PARTICIPACIJE (65264) - DRENOVCI</t>
  </si>
  <si>
    <t>PRIHODI OD PRUŽENIH USLUGA (66151) - DRENOVCI</t>
  </si>
  <si>
    <t>Prihod od najma instrumenata/upisnine/kotizacije</t>
  </si>
  <si>
    <t>VINKOVCI, 01.01.2025. - 31.12.2025.</t>
  </si>
  <si>
    <t>PRIHODI PRORAČUNA - ČETVRTI KVARTAL</t>
  </si>
  <si>
    <t>Plaća 12/2024-11/2025</t>
  </si>
  <si>
    <t>Vanjski suradnici 12/2024-11/2025</t>
  </si>
  <si>
    <t>Doprinos invalida 12/2024-11/2025</t>
  </si>
  <si>
    <t>listopad 2025.</t>
  </si>
  <si>
    <t>studeni 2025.</t>
  </si>
  <si>
    <t xml:space="preserve">prosinac 2025. </t>
  </si>
  <si>
    <t>Gorivo</t>
  </si>
  <si>
    <t>DRENOVCI NENADLEŽNI PRORAČUN (636131)</t>
  </si>
  <si>
    <t xml:space="preserve">Održavanje nastave u Drenovcima </t>
  </si>
  <si>
    <t>671115-prijevoz Grad</t>
  </si>
  <si>
    <t>671115-prijevoz decentralizirana</t>
  </si>
  <si>
    <t>671112-Grad režije</t>
  </si>
  <si>
    <t>671112-Grad tekuće</t>
  </si>
  <si>
    <t>Potpore-novorođeno dijete i smrtni slučaj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</si>
</sst>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.00\ _k_n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FF9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vertical="top"/>
    </xf>
    <xf numFmtId="0" fontId="2" fillId="0" borderId="0" xfId="0" applyFont="1" applyBorder="1"/>
    <xf numFmtId="165" fontId="2" fillId="0" borderId="0" xfId="0" applyNumberFormat="1" applyFont="1" applyBorder="1" applyAlignment="1">
      <alignment vertical="top"/>
    </xf>
    <xf numFmtId="165" fontId="2" fillId="0" borderId="4" xfId="0" applyNumberFormat="1" applyFont="1" applyBorder="1"/>
    <xf numFmtId="165" fontId="2" fillId="0" borderId="6" xfId="0" applyNumberFormat="1" applyFont="1" applyBorder="1"/>
    <xf numFmtId="165" fontId="2" fillId="0" borderId="1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/>
    <xf numFmtId="0" fontId="2" fillId="0" borderId="20" xfId="0" applyFont="1" applyBorder="1" applyAlignment="1">
      <alignment horizontal="left"/>
    </xf>
    <xf numFmtId="0" fontId="1" fillId="5" borderId="15" xfId="0" applyFont="1" applyFill="1" applyBorder="1"/>
    <xf numFmtId="0" fontId="1" fillId="7" borderId="15" xfId="0" applyFont="1" applyFill="1" applyBorder="1"/>
    <xf numFmtId="0" fontId="1" fillId="8" borderId="15" xfId="0" applyFont="1" applyFill="1" applyBorder="1"/>
    <xf numFmtId="0" fontId="1" fillId="9" borderId="15" xfId="0" applyFont="1" applyFill="1" applyBorder="1"/>
    <xf numFmtId="0" fontId="1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0" borderId="19" xfId="0" applyFont="1" applyBorder="1"/>
    <xf numFmtId="0" fontId="2" fillId="0" borderId="25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5" xfId="0" applyFont="1" applyBorder="1"/>
    <xf numFmtId="165" fontId="2" fillId="0" borderId="5" xfId="0" applyNumberFormat="1" applyFont="1" applyBorder="1"/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0" fontId="4" fillId="0" borderId="0" xfId="0" applyFont="1"/>
    <xf numFmtId="0" fontId="2" fillId="0" borderId="20" xfId="0" applyFont="1" applyBorder="1"/>
    <xf numFmtId="0" fontId="2" fillId="0" borderId="23" xfId="0" applyFont="1" applyBorder="1"/>
    <xf numFmtId="0" fontId="2" fillId="0" borderId="19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10" borderId="15" xfId="0" applyFont="1" applyFill="1" applyBorder="1"/>
    <xf numFmtId="0" fontId="1" fillId="11" borderId="15" xfId="0" applyFont="1" applyFill="1" applyBorder="1"/>
    <xf numFmtId="0" fontId="1" fillId="12" borderId="15" xfId="0" applyFont="1" applyFill="1" applyBorder="1"/>
    <xf numFmtId="165" fontId="2" fillId="0" borderId="3" xfId="0" applyNumberFormat="1" applyFont="1" applyBorder="1" applyAlignment="1">
      <alignment vertical="top"/>
    </xf>
    <xf numFmtId="0" fontId="7" fillId="0" borderId="0" xfId="0" applyFont="1"/>
    <xf numFmtId="0" fontId="3" fillId="13" borderId="0" xfId="0" applyFont="1" applyFill="1"/>
    <xf numFmtId="0" fontId="1" fillId="13" borderId="15" xfId="0" applyFont="1" applyFill="1" applyBorder="1"/>
    <xf numFmtId="165" fontId="2" fillId="0" borderId="0" xfId="0" applyNumberFormat="1" applyFont="1"/>
    <xf numFmtId="165" fontId="2" fillId="0" borderId="8" xfId="0" applyNumberFormat="1" applyFont="1" applyBorder="1"/>
    <xf numFmtId="165" fontId="2" fillId="0" borderId="13" xfId="0" applyNumberFormat="1" applyFont="1" applyBorder="1" applyAlignment="1">
      <alignment horizontal="center"/>
    </xf>
    <xf numFmtId="165" fontId="2" fillId="0" borderId="18" xfId="0" applyNumberFormat="1" applyFont="1" applyBorder="1"/>
    <xf numFmtId="165" fontId="2" fillId="0" borderId="18" xfId="0" applyNumberFormat="1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3" borderId="25" xfId="0" applyFont="1" applyFill="1" applyBorder="1"/>
    <xf numFmtId="165" fontId="2" fillId="0" borderId="2" xfId="0" applyNumberFormat="1" applyFont="1" applyBorder="1"/>
    <xf numFmtId="165" fontId="2" fillId="0" borderId="7" xfId="0" applyNumberFormat="1" applyFont="1" applyBorder="1"/>
    <xf numFmtId="0" fontId="1" fillId="14" borderId="15" xfId="0" applyFont="1" applyFill="1" applyBorder="1"/>
    <xf numFmtId="0" fontId="1" fillId="15" borderId="12" xfId="0" applyFont="1" applyFill="1" applyBorder="1"/>
    <xf numFmtId="165" fontId="2" fillId="0" borderId="2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3" fontId="2" fillId="0" borderId="0" xfId="0" applyNumberFormat="1" applyFont="1"/>
    <xf numFmtId="0" fontId="3" fillId="16" borderId="0" xfId="0" applyFont="1" applyFill="1"/>
    <xf numFmtId="0" fontId="1" fillId="16" borderId="15" xfId="0" applyFont="1" applyFill="1" applyBorder="1"/>
    <xf numFmtId="164" fontId="1" fillId="2" borderId="28" xfId="0" applyNumberFormat="1" applyFont="1" applyFill="1" applyBorder="1" applyAlignment="1">
      <alignment horizontal="center" vertical="center"/>
    </xf>
    <xf numFmtId="164" fontId="1" fillId="2" borderId="29" xfId="0" applyNumberFormat="1" applyFont="1" applyFill="1" applyBorder="1" applyAlignment="1">
      <alignment horizontal="center" vertical="center"/>
    </xf>
    <xf numFmtId="164" fontId="1" fillId="2" borderId="3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13" borderId="12" xfId="0" applyFont="1" applyFill="1" applyBorder="1"/>
    <xf numFmtId="0" fontId="1" fillId="17" borderId="15" xfId="0" applyFont="1" applyFill="1" applyBorder="1"/>
    <xf numFmtId="0" fontId="1" fillId="18" borderId="15" xfId="0" applyFont="1" applyFill="1" applyBorder="1"/>
    <xf numFmtId="0" fontId="3" fillId="4" borderId="0" xfId="0" applyFont="1" applyFill="1"/>
    <xf numFmtId="0" fontId="1" fillId="4" borderId="12" xfId="0" applyFont="1" applyFill="1" applyBorder="1"/>
    <xf numFmtId="0" fontId="1" fillId="19" borderId="12" xfId="0" applyFont="1" applyFill="1" applyBorder="1"/>
    <xf numFmtId="165" fontId="2" fillId="3" borderId="1" xfId="0" applyNumberFormat="1" applyFont="1" applyFill="1" applyBorder="1" applyAlignment="1">
      <alignment vertical="top"/>
    </xf>
    <xf numFmtId="165" fontId="2" fillId="0" borderId="2" xfId="0" applyNumberFormat="1" applyFont="1" applyBorder="1" applyAlignment="1">
      <alignment vertical="top"/>
    </xf>
    <xf numFmtId="165" fontId="2" fillId="0" borderId="5" xfId="0" applyNumberFormat="1" applyFont="1" applyBorder="1" applyAlignment="1">
      <alignment vertical="top"/>
    </xf>
    <xf numFmtId="165" fontId="2" fillId="3" borderId="8" xfId="0" applyNumberFormat="1" applyFont="1" applyFill="1" applyBorder="1" applyAlignment="1">
      <alignment vertical="top"/>
    </xf>
    <xf numFmtId="4" fontId="2" fillId="0" borderId="3" xfId="0" applyNumberFormat="1" applyFont="1" applyBorder="1"/>
    <xf numFmtId="4" fontId="2" fillId="0" borderId="1" xfId="0" applyNumberFormat="1" applyFont="1" applyBorder="1"/>
    <xf numFmtId="4" fontId="2" fillId="0" borderId="8" xfId="0" applyNumberFormat="1" applyFont="1" applyBorder="1"/>
    <xf numFmtId="4" fontId="2" fillId="0" borderId="18" xfId="0" applyNumberFormat="1" applyFont="1" applyBorder="1"/>
    <xf numFmtId="0" fontId="1" fillId="4" borderId="7" xfId="0" applyFont="1" applyFill="1" applyBorder="1"/>
    <xf numFmtId="165" fontId="1" fillId="4" borderId="9" xfId="0" applyNumberFormat="1" applyFont="1" applyFill="1" applyBorder="1"/>
    <xf numFmtId="165" fontId="2" fillId="0" borderId="32" xfId="0" applyNumberFormat="1" applyFont="1" applyBorder="1"/>
    <xf numFmtId="165" fontId="2" fillId="0" borderId="31" xfId="0" applyNumberFormat="1" applyFont="1" applyBorder="1"/>
    <xf numFmtId="0" fontId="2" fillId="0" borderId="32" xfId="0" applyFont="1" applyBorder="1"/>
    <xf numFmtId="0" fontId="2" fillId="0" borderId="33" xfId="0" applyFont="1" applyBorder="1"/>
    <xf numFmtId="0" fontId="2" fillId="3" borderId="23" xfId="0" applyFont="1" applyFill="1" applyBorder="1"/>
    <xf numFmtId="165" fontId="2" fillId="0" borderId="9" xfId="0" applyNumberFormat="1" applyFont="1" applyBorder="1"/>
    <xf numFmtId="165" fontId="2" fillId="0" borderId="14" xfId="0" applyNumberFormat="1" applyFont="1" applyBorder="1"/>
    <xf numFmtId="164" fontId="1" fillId="2" borderId="13" xfId="0" applyNumberFormat="1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165" fontId="2" fillId="0" borderId="40" xfId="0" applyNumberFormat="1" applyFont="1" applyBorder="1" applyAlignment="1">
      <alignment horizontal="center"/>
    </xf>
    <xf numFmtId="165" fontId="2" fillId="0" borderId="41" xfId="0" applyNumberFormat="1" applyFont="1" applyBorder="1"/>
    <xf numFmtId="4" fontId="2" fillId="0" borderId="41" xfId="0" applyNumberFormat="1" applyFont="1" applyBorder="1"/>
    <xf numFmtId="165" fontId="2" fillId="0" borderId="42" xfId="0" applyNumberFormat="1" applyFont="1" applyBorder="1"/>
    <xf numFmtId="0" fontId="1" fillId="20" borderId="15" xfId="0" applyFont="1" applyFill="1" applyBorder="1"/>
    <xf numFmtId="165" fontId="2" fillId="3" borderId="37" xfId="0" applyNumberFormat="1" applyFont="1" applyFill="1" applyBorder="1" applyAlignment="1">
      <alignment horizontal="center"/>
    </xf>
    <xf numFmtId="0" fontId="1" fillId="20" borderId="2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165" fontId="1" fillId="20" borderId="12" xfId="0" applyNumberFormat="1" applyFont="1" applyFill="1" applyBorder="1" applyAlignment="1">
      <alignment horizontal="center"/>
    </xf>
    <xf numFmtId="165" fontId="1" fillId="20" borderId="24" xfId="0" applyNumberFormat="1" applyFont="1" applyFill="1" applyBorder="1" applyAlignment="1">
      <alignment horizontal="center"/>
    </xf>
    <xf numFmtId="165" fontId="1" fillId="20" borderId="27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165" fontId="2" fillId="3" borderId="5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center" vertical="center"/>
    </xf>
    <xf numFmtId="165" fontId="2" fillId="3" borderId="8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165" fontId="1" fillId="5" borderId="12" xfId="0" applyNumberFormat="1" applyFont="1" applyFill="1" applyBorder="1" applyAlignment="1">
      <alignment horizontal="center"/>
    </xf>
    <xf numFmtId="165" fontId="1" fillId="5" borderId="24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65" fontId="1" fillId="13" borderId="12" xfId="0" applyNumberFormat="1" applyFont="1" applyFill="1" applyBorder="1" applyAlignment="1">
      <alignment horizontal="center"/>
    </xf>
    <xf numFmtId="165" fontId="1" fillId="13" borderId="24" xfId="0" applyNumberFormat="1" applyFont="1" applyFill="1" applyBorder="1" applyAlignment="1">
      <alignment horizontal="center"/>
    </xf>
    <xf numFmtId="165" fontId="1" fillId="13" borderId="27" xfId="0" applyNumberFormat="1" applyFont="1" applyFill="1" applyBorder="1" applyAlignment="1">
      <alignment horizontal="center"/>
    </xf>
    <xf numFmtId="165" fontId="1" fillId="17" borderId="12" xfId="0" applyNumberFormat="1" applyFont="1" applyFill="1" applyBorder="1" applyAlignment="1">
      <alignment horizontal="center"/>
    </xf>
    <xf numFmtId="165" fontId="1" fillId="17" borderId="24" xfId="0" applyNumberFormat="1" applyFont="1" applyFill="1" applyBorder="1" applyAlignment="1">
      <alignment horizontal="center"/>
    </xf>
    <xf numFmtId="165" fontId="1" fillId="17" borderId="27" xfId="0" applyNumberFormat="1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165" fontId="1" fillId="6" borderId="12" xfId="0" applyNumberFormat="1" applyFont="1" applyFill="1" applyBorder="1" applyAlignment="1">
      <alignment horizontal="center"/>
    </xf>
    <xf numFmtId="165" fontId="1" fillId="6" borderId="24" xfId="0" applyNumberFormat="1" applyFont="1" applyFill="1" applyBorder="1" applyAlignment="1">
      <alignment horizontal="center"/>
    </xf>
    <xf numFmtId="165" fontId="1" fillId="6" borderId="27" xfId="0" applyNumberFormat="1" applyFont="1" applyFill="1" applyBorder="1" applyAlignment="1">
      <alignment horizontal="center"/>
    </xf>
    <xf numFmtId="0" fontId="1" fillId="7" borderId="24" xfId="0" applyFont="1" applyFill="1" applyBorder="1" applyAlignment="1">
      <alignment horizontal="center"/>
    </xf>
    <xf numFmtId="0" fontId="1" fillId="14" borderId="24" xfId="0" applyFont="1" applyFill="1" applyBorder="1" applyAlignment="1">
      <alignment horizontal="center" wrapText="1"/>
    </xf>
    <xf numFmtId="165" fontId="1" fillId="16" borderId="12" xfId="0" applyNumberFormat="1" applyFont="1" applyFill="1" applyBorder="1" applyAlignment="1">
      <alignment horizontal="center"/>
    </xf>
    <xf numFmtId="165" fontId="1" fillId="16" borderId="24" xfId="0" applyNumberFormat="1" applyFont="1" applyFill="1" applyBorder="1" applyAlignment="1">
      <alignment horizontal="center"/>
    </xf>
    <xf numFmtId="165" fontId="1" fillId="16" borderId="27" xfId="0" applyNumberFormat="1" applyFont="1" applyFill="1" applyBorder="1" applyAlignment="1">
      <alignment horizontal="center"/>
    </xf>
    <xf numFmtId="0" fontId="1" fillId="16" borderId="24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165" fontId="1" fillId="14" borderId="12" xfId="0" applyNumberFormat="1" applyFont="1" applyFill="1" applyBorder="1" applyAlignment="1">
      <alignment horizontal="center"/>
    </xf>
    <xf numFmtId="165" fontId="1" fillId="14" borderId="24" xfId="0" applyNumberFormat="1" applyFont="1" applyFill="1" applyBorder="1" applyAlignment="1">
      <alignment horizontal="center"/>
    </xf>
    <xf numFmtId="165" fontId="1" fillId="14" borderId="27" xfId="0" applyNumberFormat="1" applyFont="1" applyFill="1" applyBorder="1" applyAlignment="1">
      <alignment horizontal="center"/>
    </xf>
    <xf numFmtId="0" fontId="1" fillId="15" borderId="24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165" fontId="1" fillId="11" borderId="12" xfId="0" applyNumberFormat="1" applyFont="1" applyFill="1" applyBorder="1" applyAlignment="1">
      <alignment horizontal="center"/>
    </xf>
    <xf numFmtId="165" fontId="1" fillId="11" borderId="24" xfId="0" applyNumberFormat="1" applyFont="1" applyFill="1" applyBorder="1" applyAlignment="1">
      <alignment horizontal="center"/>
    </xf>
    <xf numFmtId="165" fontId="1" fillId="11" borderId="27" xfId="0" applyNumberFormat="1" applyFont="1" applyFill="1" applyBorder="1" applyAlignment="1">
      <alignment horizontal="center"/>
    </xf>
    <xf numFmtId="165" fontId="1" fillId="8" borderId="12" xfId="0" applyNumberFormat="1" applyFont="1" applyFill="1" applyBorder="1" applyAlignment="1">
      <alignment horizontal="center"/>
    </xf>
    <xf numFmtId="165" fontId="1" fillId="8" borderId="24" xfId="0" applyNumberFormat="1" applyFont="1" applyFill="1" applyBorder="1" applyAlignment="1">
      <alignment horizontal="center"/>
    </xf>
    <xf numFmtId="165" fontId="1" fillId="8" borderId="27" xfId="0" applyNumberFormat="1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165" fontId="1" fillId="9" borderId="12" xfId="0" applyNumberFormat="1" applyFont="1" applyFill="1" applyBorder="1" applyAlignment="1">
      <alignment horizontal="center"/>
    </xf>
    <xf numFmtId="165" fontId="1" fillId="9" borderId="24" xfId="0" applyNumberFormat="1" applyFont="1" applyFill="1" applyBorder="1" applyAlignment="1">
      <alignment horizontal="center"/>
    </xf>
    <xf numFmtId="165" fontId="1" fillId="9" borderId="27" xfId="0" applyNumberFormat="1" applyFont="1" applyFill="1" applyBorder="1" applyAlignment="1">
      <alignment horizontal="center"/>
    </xf>
    <xf numFmtId="165" fontId="1" fillId="10" borderId="12" xfId="0" applyNumberFormat="1" applyFont="1" applyFill="1" applyBorder="1" applyAlignment="1">
      <alignment horizontal="center"/>
    </xf>
    <xf numFmtId="165" fontId="1" fillId="10" borderId="24" xfId="0" applyNumberFormat="1" applyFont="1" applyFill="1" applyBorder="1" applyAlignment="1">
      <alignment horizontal="center"/>
    </xf>
    <xf numFmtId="165" fontId="1" fillId="10" borderId="27" xfId="0" applyNumberFormat="1" applyFont="1" applyFill="1" applyBorder="1" applyAlignment="1">
      <alignment horizontal="center"/>
    </xf>
    <xf numFmtId="0" fontId="1" fillId="10" borderId="24" xfId="0" applyFont="1" applyFill="1" applyBorder="1" applyAlignment="1">
      <alignment horizontal="center"/>
    </xf>
    <xf numFmtId="165" fontId="1" fillId="18" borderId="12" xfId="0" applyNumberFormat="1" applyFont="1" applyFill="1" applyBorder="1" applyAlignment="1">
      <alignment horizontal="center"/>
    </xf>
    <xf numFmtId="165" fontId="1" fillId="18" borderId="24" xfId="0" applyNumberFormat="1" applyFont="1" applyFill="1" applyBorder="1" applyAlignment="1">
      <alignment horizontal="center"/>
    </xf>
    <xf numFmtId="165" fontId="1" fillId="18" borderId="27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165" fontId="1" fillId="7" borderId="12" xfId="0" applyNumberFormat="1" applyFont="1" applyFill="1" applyBorder="1" applyAlignment="1">
      <alignment horizontal="center"/>
    </xf>
    <xf numFmtId="165" fontId="1" fillId="7" borderId="24" xfId="0" applyNumberFormat="1" applyFont="1" applyFill="1" applyBorder="1" applyAlignment="1">
      <alignment horizontal="center"/>
    </xf>
    <xf numFmtId="165" fontId="1" fillId="7" borderId="27" xfId="0" applyNumberFormat="1" applyFont="1" applyFill="1" applyBorder="1" applyAlignment="1">
      <alignment horizontal="center"/>
    </xf>
    <xf numFmtId="0" fontId="1" fillId="8" borderId="24" xfId="0" applyFont="1" applyFill="1" applyBorder="1" applyAlignment="1">
      <alignment horizontal="center"/>
    </xf>
    <xf numFmtId="165" fontId="2" fillId="3" borderId="25" xfId="0" applyNumberFormat="1" applyFont="1" applyFill="1" applyBorder="1" applyAlignment="1">
      <alignment horizontal="center"/>
    </xf>
    <xf numFmtId="165" fontId="2" fillId="3" borderId="36" xfId="0" applyNumberFormat="1" applyFont="1" applyFill="1" applyBorder="1" applyAlignment="1">
      <alignment horizontal="center"/>
    </xf>
    <xf numFmtId="165" fontId="2" fillId="3" borderId="37" xfId="0" applyNumberFormat="1" applyFont="1" applyFill="1" applyBorder="1" applyAlignment="1">
      <alignment horizontal="center"/>
    </xf>
    <xf numFmtId="0" fontId="1" fillId="12" borderId="24" xfId="0" applyFont="1" applyFill="1" applyBorder="1" applyAlignment="1">
      <alignment horizontal="center"/>
    </xf>
    <xf numFmtId="165" fontId="1" fillId="15" borderId="12" xfId="0" applyNumberFormat="1" applyFont="1" applyFill="1" applyBorder="1" applyAlignment="1">
      <alignment horizontal="center"/>
    </xf>
    <xf numFmtId="165" fontId="1" fillId="15" borderId="24" xfId="0" applyNumberFormat="1" applyFont="1" applyFill="1" applyBorder="1" applyAlignment="1">
      <alignment horizontal="center"/>
    </xf>
    <xf numFmtId="165" fontId="1" fillId="15" borderId="27" xfId="0" applyNumberFormat="1" applyFont="1" applyFill="1" applyBorder="1" applyAlignment="1">
      <alignment horizontal="center"/>
    </xf>
    <xf numFmtId="165" fontId="1" fillId="12" borderId="12" xfId="0" applyNumberFormat="1" applyFont="1" applyFill="1" applyBorder="1" applyAlignment="1">
      <alignment horizontal="center"/>
    </xf>
    <xf numFmtId="165" fontId="1" fillId="12" borderId="24" xfId="0" applyNumberFormat="1" applyFont="1" applyFill="1" applyBorder="1" applyAlignment="1">
      <alignment horizontal="center"/>
    </xf>
    <xf numFmtId="165" fontId="1" fillId="12" borderId="27" xfId="0" applyNumberFormat="1" applyFont="1" applyFill="1" applyBorder="1" applyAlignment="1">
      <alignment horizontal="center"/>
    </xf>
    <xf numFmtId="0" fontId="1" fillId="13" borderId="24" xfId="0" applyFont="1" applyFill="1" applyBorder="1" applyAlignment="1">
      <alignment horizontal="center"/>
    </xf>
    <xf numFmtId="165" fontId="1" fillId="19" borderId="12" xfId="0" applyNumberFormat="1" applyFont="1" applyFill="1" applyBorder="1" applyAlignment="1">
      <alignment horizontal="center"/>
    </xf>
    <xf numFmtId="165" fontId="1" fillId="19" borderId="24" xfId="0" applyNumberFormat="1" applyFont="1" applyFill="1" applyBorder="1" applyAlignment="1">
      <alignment horizontal="center"/>
    </xf>
    <xf numFmtId="165" fontId="1" fillId="19" borderId="27" xfId="0" applyNumberFormat="1" applyFont="1" applyFill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5" fontId="2" fillId="3" borderId="34" xfId="0" applyNumberFormat="1" applyFont="1" applyFill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5" fontId="2" fillId="3" borderId="23" xfId="0" applyNumberFormat="1" applyFont="1" applyFill="1" applyBorder="1" applyAlignment="1">
      <alignment horizontal="center"/>
    </xf>
    <xf numFmtId="165" fontId="2" fillId="3" borderId="38" xfId="0" applyNumberFormat="1" applyFont="1" applyFill="1" applyBorder="1" applyAlignment="1">
      <alignment horizontal="center"/>
    </xf>
    <xf numFmtId="165" fontId="2" fillId="3" borderId="39" xfId="0" applyNumberFormat="1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65" fontId="1" fillId="4" borderId="24" xfId="0" applyNumberFormat="1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center"/>
    </xf>
    <xf numFmtId="0" fontId="1" fillId="19" borderId="24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99FF99"/>
      <color rgb="FFFF5050"/>
      <color rgb="FFE3FCCC"/>
      <color rgb="FFCBF9A1"/>
      <color rgb="FFFF99CC"/>
      <color rgb="FFF1A27F"/>
      <color rgb="FFF4EBAA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N181"/>
  <sheetViews>
    <sheetView tabSelected="1" topLeftCell="B44" workbookViewId="0">
      <selection activeCell="C62" sqref="C62:N70"/>
    </sheetView>
  </sheetViews>
  <sheetFormatPr defaultColWidth="9.140625" defaultRowHeight="15.75" x14ac:dyDescent="0.25"/>
  <cols>
    <col min="1" max="1" width="6.85546875" style="1" hidden="1" customWidth="1"/>
    <col min="2" max="2" width="51.28515625" style="1" customWidth="1"/>
    <col min="3" max="14" width="17.5703125" style="1" customWidth="1"/>
    <col min="15" max="16384" width="9.140625" style="1"/>
  </cols>
  <sheetData>
    <row r="1" spans="1:14" ht="20.25" x14ac:dyDescent="0.3">
      <c r="B1" s="107" t="s">
        <v>0</v>
      </c>
      <c r="C1" s="107"/>
      <c r="D1" s="107"/>
      <c r="E1" s="107"/>
    </row>
    <row r="2" spans="1:14" ht="20.25" x14ac:dyDescent="0.3">
      <c r="B2" s="28" t="s">
        <v>1</v>
      </c>
      <c r="C2" s="29"/>
      <c r="D2" s="29"/>
      <c r="E2" s="29"/>
    </row>
    <row r="3" spans="1:14" ht="20.25" x14ac:dyDescent="0.3">
      <c r="B3" s="108" t="s">
        <v>2</v>
      </c>
      <c r="C3" s="108"/>
      <c r="D3" s="108"/>
      <c r="E3" s="108"/>
    </row>
    <row r="4" spans="1:14" ht="4.5" customHeight="1" x14ac:dyDescent="0.3">
      <c r="B4" s="28"/>
      <c r="C4" s="28"/>
      <c r="D4" s="28"/>
      <c r="E4" s="28"/>
    </row>
    <row r="5" spans="1:14" ht="20.25" x14ac:dyDescent="0.3">
      <c r="B5" s="108" t="s">
        <v>88</v>
      </c>
      <c r="C5" s="108"/>
      <c r="D5" s="108"/>
      <c r="E5" s="108"/>
    </row>
    <row r="6" spans="1:14" ht="11.25" customHeight="1" x14ac:dyDescent="0.25"/>
    <row r="7" spans="1:14" ht="18.75" customHeight="1" x14ac:dyDescent="0.3">
      <c r="B7" s="124" t="s">
        <v>89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</row>
    <row r="8" spans="1:14" ht="8.25" customHeight="1" x14ac:dyDescent="0.25">
      <c r="B8" s="17"/>
      <c r="C8" s="17"/>
      <c r="D8" s="17"/>
      <c r="E8" s="17"/>
    </row>
    <row r="9" spans="1:14" ht="16.5" thickBot="1" x14ac:dyDescent="0.3">
      <c r="B9" s="115" t="s">
        <v>10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</row>
    <row r="10" spans="1:14" ht="16.5" thickBot="1" x14ac:dyDescent="0.3">
      <c r="A10" s="18"/>
      <c r="B10" s="113" t="s">
        <v>3</v>
      </c>
      <c r="C10" s="101" t="s">
        <v>4</v>
      </c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3"/>
    </row>
    <row r="11" spans="1:14" ht="16.5" thickBot="1" x14ac:dyDescent="0.3">
      <c r="A11" s="19"/>
      <c r="B11" s="114"/>
      <c r="C11" s="62" t="s">
        <v>45</v>
      </c>
      <c r="D11" s="63" t="s">
        <v>46</v>
      </c>
      <c r="E11" s="63" t="s">
        <v>47</v>
      </c>
      <c r="F11" s="63" t="s">
        <v>73</v>
      </c>
      <c r="G11" s="63" t="s">
        <v>74</v>
      </c>
      <c r="H11" s="63" t="s">
        <v>75</v>
      </c>
      <c r="I11" s="63" t="s">
        <v>79</v>
      </c>
      <c r="J11" s="63" t="s">
        <v>80</v>
      </c>
      <c r="K11" s="64" t="s">
        <v>81</v>
      </c>
      <c r="L11" s="63" t="s">
        <v>93</v>
      </c>
      <c r="M11" s="63" t="s">
        <v>94</v>
      </c>
      <c r="N11" s="64" t="s">
        <v>95</v>
      </c>
    </row>
    <row r="12" spans="1:14" x14ac:dyDescent="0.25">
      <c r="A12" s="20"/>
      <c r="B12" s="20" t="s">
        <v>5</v>
      </c>
      <c r="C12" s="73">
        <v>127238.19</v>
      </c>
      <c r="D12" s="39">
        <f>413.43+124922.18</f>
        <v>125335.60999999999</v>
      </c>
      <c r="E12" s="39">
        <f>129927.46+1713.95</f>
        <v>131641.41</v>
      </c>
      <c r="F12" s="76">
        <v>135762.65</v>
      </c>
      <c r="G12" s="76">
        <v>133678.45000000001</v>
      </c>
      <c r="H12" s="76">
        <f>118.65+133889.99</f>
        <v>134008.63999999998</v>
      </c>
      <c r="I12" s="11">
        <v>131416.09</v>
      </c>
      <c r="J12" s="11">
        <v>106506.04</v>
      </c>
      <c r="K12" s="11">
        <v>104198.23</v>
      </c>
      <c r="L12" s="11">
        <v>139800.92000000001</v>
      </c>
      <c r="M12" s="11">
        <v>146287.6</v>
      </c>
      <c r="N12" s="5">
        <v>148695.51999999999</v>
      </c>
    </row>
    <row r="13" spans="1:14" x14ac:dyDescent="0.25">
      <c r="A13" s="21"/>
      <c r="B13" s="21" t="s">
        <v>6</v>
      </c>
      <c r="C13" s="74">
        <v>517.66</v>
      </c>
      <c r="D13" s="2">
        <v>634.48</v>
      </c>
      <c r="E13" s="2">
        <v>517.66</v>
      </c>
      <c r="F13" s="77">
        <v>870.91</v>
      </c>
      <c r="G13" s="77">
        <v>779.19</v>
      </c>
      <c r="H13" s="77">
        <v>764.16</v>
      </c>
      <c r="I13" s="7">
        <v>400.39</v>
      </c>
      <c r="J13" s="7">
        <v>0</v>
      </c>
      <c r="K13" s="7">
        <v>0</v>
      </c>
      <c r="L13" s="7">
        <v>471.71</v>
      </c>
      <c r="M13" s="7">
        <v>560.41</v>
      </c>
      <c r="N13" s="6">
        <v>518.91999999999996</v>
      </c>
    </row>
    <row r="14" spans="1:14" x14ac:dyDescent="0.25">
      <c r="A14" s="21"/>
      <c r="B14" s="21" t="s">
        <v>7</v>
      </c>
      <c r="C14" s="74">
        <v>336</v>
      </c>
      <c r="D14" s="2">
        <v>0</v>
      </c>
      <c r="E14" s="2">
        <v>776</v>
      </c>
      <c r="F14" s="77">
        <v>388</v>
      </c>
      <c r="G14" s="77">
        <v>388</v>
      </c>
      <c r="H14" s="77">
        <v>388</v>
      </c>
      <c r="I14" s="7">
        <v>388</v>
      </c>
      <c r="J14" s="7">
        <v>388</v>
      </c>
      <c r="K14" s="7">
        <v>388</v>
      </c>
      <c r="L14" s="7">
        <v>388</v>
      </c>
      <c r="M14" s="7">
        <v>388</v>
      </c>
      <c r="N14" s="6">
        <v>388</v>
      </c>
    </row>
    <row r="15" spans="1:14" x14ac:dyDescent="0.25">
      <c r="A15" s="51"/>
      <c r="B15" s="51" t="s">
        <v>8</v>
      </c>
      <c r="C15" s="109">
        <v>3963.69</v>
      </c>
      <c r="D15" s="111">
        <v>320.72000000000003</v>
      </c>
      <c r="E15" s="72">
        <v>300</v>
      </c>
      <c r="F15" s="77">
        <v>0</v>
      </c>
      <c r="G15" s="77">
        <v>0</v>
      </c>
      <c r="H15" s="77">
        <v>16800</v>
      </c>
      <c r="I15" s="7">
        <v>300</v>
      </c>
      <c r="J15" s="7">
        <v>0</v>
      </c>
      <c r="K15" s="7">
        <v>0</v>
      </c>
      <c r="L15" s="7">
        <v>0</v>
      </c>
      <c r="M15" s="7">
        <v>0</v>
      </c>
      <c r="N15" s="6">
        <v>0</v>
      </c>
    </row>
    <row r="16" spans="1:14" x14ac:dyDescent="0.25">
      <c r="A16" s="51"/>
      <c r="B16" s="51" t="s">
        <v>24</v>
      </c>
      <c r="C16" s="109"/>
      <c r="D16" s="111"/>
      <c r="E16" s="72">
        <v>0</v>
      </c>
      <c r="F16" s="77">
        <v>0</v>
      </c>
      <c r="G16" s="77">
        <v>0</v>
      </c>
      <c r="H16" s="7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6">
        <v>0</v>
      </c>
    </row>
    <row r="17" spans="1:14" x14ac:dyDescent="0.25">
      <c r="A17" s="51"/>
      <c r="B17" s="51" t="s">
        <v>21</v>
      </c>
      <c r="C17" s="109"/>
      <c r="D17" s="111"/>
      <c r="E17" s="72">
        <v>0</v>
      </c>
      <c r="F17" s="77">
        <v>0</v>
      </c>
      <c r="G17" s="77">
        <v>0</v>
      </c>
      <c r="H17" s="7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6">
        <v>0</v>
      </c>
    </row>
    <row r="18" spans="1:14" ht="15" customHeight="1" x14ac:dyDescent="0.25">
      <c r="A18" s="51"/>
      <c r="B18" s="51" t="s">
        <v>55</v>
      </c>
      <c r="C18" s="109"/>
      <c r="D18" s="111"/>
      <c r="E18" s="72">
        <v>546.09</v>
      </c>
      <c r="F18" s="77">
        <v>546.09</v>
      </c>
      <c r="G18" s="77">
        <v>0</v>
      </c>
      <c r="H18" s="77">
        <v>0</v>
      </c>
      <c r="I18" s="7">
        <v>0</v>
      </c>
      <c r="J18" s="7">
        <v>0</v>
      </c>
      <c r="K18" s="7">
        <f>766.81-220.72</f>
        <v>546.08999999999992</v>
      </c>
      <c r="L18" s="7">
        <v>1681.05</v>
      </c>
      <c r="M18" s="7">
        <v>546.09</v>
      </c>
      <c r="N18" s="6">
        <v>0</v>
      </c>
    </row>
    <row r="19" spans="1:14" x14ac:dyDescent="0.25">
      <c r="A19" s="51"/>
      <c r="B19" s="51" t="s">
        <v>103</v>
      </c>
      <c r="C19" s="109"/>
      <c r="D19" s="111"/>
      <c r="E19" s="72">
        <v>662.16</v>
      </c>
      <c r="F19" s="77">
        <v>220.72</v>
      </c>
      <c r="G19" s="77">
        <v>0</v>
      </c>
      <c r="H19" s="77">
        <v>0</v>
      </c>
      <c r="I19" s="7">
        <f>220.72*2</f>
        <v>441.44</v>
      </c>
      <c r="J19" s="7">
        <v>0</v>
      </c>
      <c r="K19" s="7">
        <v>220.72</v>
      </c>
      <c r="L19" s="7">
        <v>220.72</v>
      </c>
      <c r="M19" s="7">
        <v>441.44</v>
      </c>
      <c r="N19" s="6">
        <v>0</v>
      </c>
    </row>
    <row r="20" spans="1:14" x14ac:dyDescent="0.25">
      <c r="A20" s="51"/>
      <c r="B20" s="51" t="s">
        <v>18</v>
      </c>
      <c r="C20" s="109"/>
      <c r="D20" s="111"/>
      <c r="E20" s="72">
        <v>0</v>
      </c>
      <c r="F20" s="77">
        <v>0</v>
      </c>
      <c r="G20" s="77">
        <v>0</v>
      </c>
      <c r="H20" s="7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6">
        <v>3800</v>
      </c>
    </row>
    <row r="21" spans="1:14" x14ac:dyDescent="0.25">
      <c r="A21" s="51"/>
      <c r="B21" s="51" t="s">
        <v>33</v>
      </c>
      <c r="C21" s="109"/>
      <c r="D21" s="111"/>
      <c r="E21" s="72">
        <v>0</v>
      </c>
      <c r="F21" s="77">
        <v>57.32</v>
      </c>
      <c r="G21" s="77">
        <v>0</v>
      </c>
      <c r="H21" s="7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6">
        <v>0</v>
      </c>
    </row>
    <row r="22" spans="1:14" ht="16.5" thickBot="1" x14ac:dyDescent="0.3">
      <c r="A22" s="51"/>
      <c r="B22" s="86" t="s">
        <v>76</v>
      </c>
      <c r="C22" s="110"/>
      <c r="D22" s="112"/>
      <c r="E22" s="75">
        <v>0</v>
      </c>
      <c r="F22" s="78">
        <v>5700</v>
      </c>
      <c r="G22" s="78">
        <v>200</v>
      </c>
      <c r="H22" s="78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87">
        <v>19582.97</v>
      </c>
    </row>
    <row r="23" spans="1:14" ht="15.75" customHeight="1" thickBot="1" x14ac:dyDescent="0.3">
      <c r="B23" s="3"/>
      <c r="C23" s="4"/>
      <c r="D23" s="4"/>
      <c r="E23" s="4"/>
    </row>
    <row r="24" spans="1:14" x14ac:dyDescent="0.25">
      <c r="A24" s="22"/>
      <c r="B24" s="48" t="s">
        <v>90</v>
      </c>
      <c r="C24" s="5">
        <f>C12+D12+E12+F12+G12+H12+I12+J12+K12+L12+M12+N12</f>
        <v>1564569.35</v>
      </c>
    </row>
    <row r="25" spans="1:14" ht="21.75" customHeight="1" x14ac:dyDescent="0.25">
      <c r="A25" s="10"/>
      <c r="B25" s="49" t="s">
        <v>91</v>
      </c>
      <c r="C25" s="6">
        <f>C13+D13+E13+F13+G13+H13+I13+J13+K13+L13+M13+N13</f>
        <v>6035.49</v>
      </c>
      <c r="E25" s="27"/>
    </row>
    <row r="26" spans="1:14" ht="22.5" customHeight="1" x14ac:dyDescent="0.25">
      <c r="A26" s="10"/>
      <c r="B26" s="50" t="s">
        <v>92</v>
      </c>
      <c r="C26" s="6">
        <f>C14+D14+E14+F14+G14+H14+I14+J14+K14+L14+M14+N14</f>
        <v>4604</v>
      </c>
      <c r="E26" s="43"/>
    </row>
    <row r="27" spans="1:14" ht="31.5" customHeight="1" x14ac:dyDescent="0.25">
      <c r="A27" s="10"/>
      <c r="B27" s="49" t="s">
        <v>56</v>
      </c>
      <c r="C27" s="6">
        <f>C15+D15+E15+E18+E19+F18+F19+F21+F22+G22+H15+I19+I15+K15+K16+K17+K18+K19+K20+K21+K22+L15+L16+L17+L18+L19+L20+L21+L22+M15+M16+M17+M18+M19+M20+M21+M22+N15+N16+N17+N18+N19+N20+N21+N22</f>
        <v>57097.310000000005</v>
      </c>
      <c r="E27" s="27"/>
    </row>
    <row r="28" spans="1:14" ht="16.5" thickBot="1" x14ac:dyDescent="0.3">
      <c r="A28" s="23"/>
      <c r="B28" s="80" t="s">
        <v>9</v>
      </c>
      <c r="C28" s="81">
        <f>SUM(C24:C27)</f>
        <v>1632306.1500000001</v>
      </c>
    </row>
    <row r="30" spans="1:14" ht="16.5" thickBot="1" x14ac:dyDescent="0.3">
      <c r="B30" s="119" t="s">
        <v>10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</row>
    <row r="31" spans="1:14" ht="16.5" thickBot="1" x14ac:dyDescent="0.3">
      <c r="B31" s="99" t="s">
        <v>57</v>
      </c>
      <c r="C31" s="116" t="s">
        <v>4</v>
      </c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8"/>
    </row>
    <row r="32" spans="1:14" ht="16.5" thickBot="1" x14ac:dyDescent="0.3">
      <c r="B32" s="100"/>
      <c r="C32" s="62" t="s">
        <v>45</v>
      </c>
      <c r="D32" s="63" t="s">
        <v>46</v>
      </c>
      <c r="E32" s="63" t="s">
        <v>47</v>
      </c>
      <c r="F32" s="63" t="s">
        <v>73</v>
      </c>
      <c r="G32" s="63" t="s">
        <v>74</v>
      </c>
      <c r="H32" s="63" t="s">
        <v>75</v>
      </c>
      <c r="I32" s="63" t="s">
        <v>79</v>
      </c>
      <c r="J32" s="63" t="s">
        <v>80</v>
      </c>
      <c r="K32" s="63" t="s">
        <v>81</v>
      </c>
      <c r="L32" s="63" t="s">
        <v>93</v>
      </c>
      <c r="M32" s="63" t="s">
        <v>94</v>
      </c>
      <c r="N32" s="64" t="s">
        <v>95</v>
      </c>
    </row>
    <row r="33" spans="1:14" ht="16.5" thickBot="1" x14ac:dyDescent="0.3">
      <c r="B33" s="10" t="s">
        <v>58</v>
      </c>
      <c r="C33" s="45">
        <v>0</v>
      </c>
      <c r="D33" s="46">
        <v>0</v>
      </c>
      <c r="E33" s="46">
        <v>3200</v>
      </c>
      <c r="F33" s="79">
        <v>0</v>
      </c>
      <c r="G33" s="79">
        <v>0</v>
      </c>
      <c r="H33" s="79">
        <v>0</v>
      </c>
      <c r="I33" s="46">
        <v>0</v>
      </c>
      <c r="J33" s="46">
        <v>0</v>
      </c>
      <c r="K33" s="46">
        <v>800</v>
      </c>
      <c r="L33" s="46">
        <v>0</v>
      </c>
      <c r="M33" s="46">
        <v>0</v>
      </c>
      <c r="N33" s="88">
        <v>0</v>
      </c>
    </row>
    <row r="34" spans="1:14" ht="16.5" thickBot="1" x14ac:dyDescent="0.3">
      <c r="A34" s="24"/>
      <c r="B34" s="13" t="s">
        <v>9</v>
      </c>
      <c r="C34" s="120">
        <f>C33+D33+E33+F33+G33+H33+I33+J33+K33+L33+M33+N33</f>
        <v>4000</v>
      </c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2"/>
    </row>
    <row r="36" spans="1:14" ht="16.5" thickBot="1" x14ac:dyDescent="0.3">
      <c r="B36" s="123" t="s">
        <v>10</v>
      </c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</row>
    <row r="37" spans="1:14" ht="16.5" thickBot="1" x14ac:dyDescent="0.3">
      <c r="B37" s="99" t="s">
        <v>60</v>
      </c>
      <c r="C37" s="116" t="s">
        <v>4</v>
      </c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8"/>
    </row>
    <row r="38" spans="1:14" ht="16.5" thickBot="1" x14ac:dyDescent="0.3">
      <c r="B38" s="100"/>
      <c r="C38" s="62" t="s">
        <v>45</v>
      </c>
      <c r="D38" s="63" t="s">
        <v>46</v>
      </c>
      <c r="E38" s="63" t="s">
        <v>47</v>
      </c>
      <c r="F38" s="63" t="s">
        <v>73</v>
      </c>
      <c r="G38" s="63" t="s">
        <v>74</v>
      </c>
      <c r="H38" s="63" t="s">
        <v>75</v>
      </c>
      <c r="I38" s="63" t="s">
        <v>79</v>
      </c>
      <c r="J38" s="63" t="s">
        <v>80</v>
      </c>
      <c r="K38" s="63" t="s">
        <v>81</v>
      </c>
      <c r="L38" s="63" t="s">
        <v>93</v>
      </c>
      <c r="M38" s="63" t="s">
        <v>94</v>
      </c>
      <c r="N38" s="64" t="s">
        <v>95</v>
      </c>
    </row>
    <row r="39" spans="1:14" ht="16.5" thickBot="1" x14ac:dyDescent="0.3">
      <c r="B39" s="10" t="s">
        <v>59</v>
      </c>
      <c r="C39" s="45">
        <v>0</v>
      </c>
      <c r="D39" s="46">
        <v>0</v>
      </c>
      <c r="E39" s="46">
        <f>360+360</f>
        <v>720</v>
      </c>
      <c r="F39" s="79">
        <v>0</v>
      </c>
      <c r="G39" s="79">
        <v>0</v>
      </c>
      <c r="H39" s="79">
        <v>0</v>
      </c>
      <c r="I39" s="46">
        <v>0</v>
      </c>
      <c r="J39" s="46">
        <v>0</v>
      </c>
      <c r="K39" s="46">
        <v>90</v>
      </c>
      <c r="L39" s="46">
        <v>0</v>
      </c>
      <c r="M39" s="46">
        <v>-360</v>
      </c>
      <c r="N39" s="88">
        <v>0</v>
      </c>
    </row>
    <row r="40" spans="1:14" ht="16.5" thickBot="1" x14ac:dyDescent="0.3">
      <c r="B40" s="67" t="s">
        <v>9</v>
      </c>
      <c r="C40" s="131">
        <f>C39+D39+E39+F39+G39+H39+I39+J39+K39+L39+M39+N39</f>
        <v>450</v>
      </c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3"/>
    </row>
    <row r="42" spans="1:14" ht="16.5" thickBot="1" x14ac:dyDescent="0.3">
      <c r="B42" s="134" t="s">
        <v>10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</row>
    <row r="43" spans="1:14" ht="16.5" thickBot="1" x14ac:dyDescent="0.3">
      <c r="B43" s="99" t="s">
        <v>82</v>
      </c>
      <c r="C43" s="116" t="s">
        <v>4</v>
      </c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8"/>
    </row>
    <row r="44" spans="1:14" ht="16.5" thickBot="1" x14ac:dyDescent="0.3">
      <c r="B44" s="100"/>
      <c r="C44" s="62" t="s">
        <v>45</v>
      </c>
      <c r="D44" s="63" t="s">
        <v>46</v>
      </c>
      <c r="E44" s="63" t="s">
        <v>47</v>
      </c>
      <c r="F44" s="63" t="s">
        <v>73</v>
      </c>
      <c r="G44" s="63" t="s">
        <v>74</v>
      </c>
      <c r="H44" s="63" t="s">
        <v>75</v>
      </c>
      <c r="I44" s="63" t="s">
        <v>79</v>
      </c>
      <c r="J44" s="63" t="s">
        <v>80</v>
      </c>
      <c r="K44" s="63" t="s">
        <v>81</v>
      </c>
      <c r="L44" s="63" t="s">
        <v>93</v>
      </c>
      <c r="M44" s="63" t="s">
        <v>94</v>
      </c>
      <c r="N44" s="64" t="s">
        <v>95</v>
      </c>
    </row>
    <row r="45" spans="1:14" ht="16.5" thickBot="1" x14ac:dyDescent="0.3">
      <c r="B45" s="10" t="s">
        <v>61</v>
      </c>
      <c r="C45" s="45">
        <v>0</v>
      </c>
      <c r="D45" s="46">
        <v>0</v>
      </c>
      <c r="E45" s="46">
        <v>3200</v>
      </c>
      <c r="F45" s="79">
        <v>0</v>
      </c>
      <c r="G45" s="79">
        <v>0</v>
      </c>
      <c r="H45" s="79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88">
        <v>800</v>
      </c>
    </row>
    <row r="46" spans="1:14" ht="16.5" thickBot="1" x14ac:dyDescent="0.3">
      <c r="B46" s="68" t="s">
        <v>9</v>
      </c>
      <c r="C46" s="165">
        <f>C45+D45+E45+F45+G45+H45+I45+J45+K45+L45+M45+N45</f>
        <v>4000</v>
      </c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7"/>
    </row>
    <row r="49" spans="1:14" ht="16.5" thickBot="1" x14ac:dyDescent="0.3">
      <c r="B49" s="168" t="s">
        <v>15</v>
      </c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</row>
    <row r="50" spans="1:14" ht="16.5" thickBot="1" x14ac:dyDescent="0.3">
      <c r="A50" s="20"/>
      <c r="B50" s="125" t="s">
        <v>17</v>
      </c>
      <c r="C50" s="101" t="s">
        <v>4</v>
      </c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3"/>
    </row>
    <row r="51" spans="1:14" ht="16.5" thickBot="1" x14ac:dyDescent="0.3">
      <c r="A51" s="30"/>
      <c r="B51" s="127"/>
      <c r="C51" s="62" t="s">
        <v>45</v>
      </c>
      <c r="D51" s="63" t="s">
        <v>46</v>
      </c>
      <c r="E51" s="63" t="s">
        <v>47</v>
      </c>
      <c r="F51" s="63" t="s">
        <v>73</v>
      </c>
      <c r="G51" s="63" t="s">
        <v>74</v>
      </c>
      <c r="H51" s="63" t="s">
        <v>75</v>
      </c>
      <c r="I51" s="63" t="s">
        <v>79</v>
      </c>
      <c r="J51" s="63" t="s">
        <v>80</v>
      </c>
      <c r="K51" s="64" t="s">
        <v>81</v>
      </c>
      <c r="L51" s="63" t="s">
        <v>93</v>
      </c>
      <c r="M51" s="63" t="s">
        <v>94</v>
      </c>
      <c r="N51" s="64" t="s">
        <v>95</v>
      </c>
    </row>
    <row r="52" spans="1:14" x14ac:dyDescent="0.25">
      <c r="A52" s="20"/>
      <c r="B52" s="32" t="s">
        <v>13</v>
      </c>
      <c r="C52" s="52">
        <v>0</v>
      </c>
      <c r="D52" s="11">
        <f>1368.67+26.14</f>
        <v>1394.8100000000002</v>
      </c>
      <c r="E52" s="11">
        <f>2070.54+1439.18</f>
        <v>3509.7200000000003</v>
      </c>
      <c r="F52" s="76">
        <f>-26.14-1368.67+702.59+538.86+6077.14+379.64</f>
        <v>6303.420000000001</v>
      </c>
      <c r="G52" s="76">
        <f>579.74+3013.7</f>
        <v>3593.4399999999996</v>
      </c>
      <c r="H52" s="76">
        <f>3663.61+83.43+2412.03+151.88</f>
        <v>6310.95</v>
      </c>
      <c r="I52" s="11">
        <f>4179.34+896.25</f>
        <v>5075.59</v>
      </c>
      <c r="J52" s="11">
        <f>489.04+1262</f>
        <v>1751.04</v>
      </c>
      <c r="K52" s="11">
        <v>1029.78</v>
      </c>
      <c r="L52" s="11">
        <f>1549.44+1802.46+5156.29+144.91+1387.35</f>
        <v>10040.450000000001</v>
      </c>
      <c r="M52" s="11">
        <v>0</v>
      </c>
      <c r="N52" s="5">
        <v>0</v>
      </c>
    </row>
    <row r="53" spans="1:14" x14ac:dyDescent="0.25">
      <c r="A53" s="21"/>
      <c r="B53" s="33" t="s">
        <v>101</v>
      </c>
      <c r="C53" s="25">
        <v>0</v>
      </c>
      <c r="D53" s="7">
        <v>10126.129999999999</v>
      </c>
      <c r="E53" s="7">
        <v>7747.19</v>
      </c>
      <c r="F53" s="77">
        <v>1257.17</v>
      </c>
      <c r="G53" s="77">
        <v>4083.31</v>
      </c>
      <c r="H53" s="77">
        <f>1847.11-4403.96</f>
        <v>-2556.8500000000004</v>
      </c>
      <c r="I53" s="7">
        <f>451.36+1354.39</f>
        <v>1805.75</v>
      </c>
      <c r="J53" s="7">
        <v>1769.92</v>
      </c>
      <c r="K53" s="7">
        <v>0</v>
      </c>
      <c r="L53" s="7">
        <f>1621.96+90.93+1818.43</f>
        <v>3531.32</v>
      </c>
      <c r="M53" s="7">
        <v>4485.8</v>
      </c>
      <c r="N53" s="6">
        <v>4599.37</v>
      </c>
    </row>
    <row r="54" spans="1:14" x14ac:dyDescent="0.25">
      <c r="A54" s="21"/>
      <c r="B54" s="33" t="s">
        <v>102</v>
      </c>
      <c r="C54" s="25">
        <v>0</v>
      </c>
      <c r="D54" s="7">
        <v>0</v>
      </c>
      <c r="E54" s="7">
        <v>0</v>
      </c>
      <c r="F54" s="77">
        <v>0</v>
      </c>
      <c r="G54" s="77">
        <v>0</v>
      </c>
      <c r="H54" s="77">
        <v>0</v>
      </c>
      <c r="I54" s="7">
        <v>0</v>
      </c>
      <c r="J54" s="7">
        <v>0</v>
      </c>
      <c r="K54" s="7">
        <v>0</v>
      </c>
      <c r="L54" s="7">
        <v>0</v>
      </c>
      <c r="M54" s="7">
        <v>2361.34</v>
      </c>
      <c r="N54" s="6">
        <v>0</v>
      </c>
    </row>
    <row r="55" spans="1:14" ht="15" customHeight="1" x14ac:dyDescent="0.25">
      <c r="A55" s="21"/>
      <c r="B55" s="33" t="s">
        <v>28</v>
      </c>
      <c r="C55" s="25">
        <v>0</v>
      </c>
      <c r="D55" s="7">
        <v>0</v>
      </c>
      <c r="E55" s="7">
        <v>0</v>
      </c>
      <c r="F55" s="77">
        <v>0</v>
      </c>
      <c r="G55" s="77">
        <v>0</v>
      </c>
      <c r="H55" s="7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6">
        <v>0</v>
      </c>
    </row>
    <row r="56" spans="1:14" x14ac:dyDescent="0.25">
      <c r="A56" s="21"/>
      <c r="B56" s="33" t="s">
        <v>100</v>
      </c>
      <c r="C56" s="25">
        <v>6135.56</v>
      </c>
      <c r="D56" s="7">
        <v>6839.64</v>
      </c>
      <c r="E56" s="7">
        <v>5664.68</v>
      </c>
      <c r="F56" s="77">
        <v>7876.6</v>
      </c>
      <c r="G56" s="77">
        <v>7427.25</v>
      </c>
      <c r="H56" s="77">
        <v>7196.07</v>
      </c>
      <c r="I56" s="7">
        <v>6233.36</v>
      </c>
      <c r="J56" s="7">
        <v>2631.97</v>
      </c>
      <c r="K56" s="7">
        <v>2642.91</v>
      </c>
      <c r="L56" s="7">
        <v>8294.84</v>
      </c>
      <c r="M56" s="7">
        <v>1057.1199999999999</v>
      </c>
      <c r="N56" s="6">
        <v>0</v>
      </c>
    </row>
    <row r="57" spans="1:14" x14ac:dyDescent="0.25">
      <c r="A57" s="21"/>
      <c r="B57" s="33" t="s">
        <v>99</v>
      </c>
      <c r="C57" s="25">
        <v>0</v>
      </c>
      <c r="D57" s="7">
        <v>0</v>
      </c>
      <c r="E57" s="7">
        <v>0</v>
      </c>
      <c r="F57" s="77">
        <v>0</v>
      </c>
      <c r="G57" s="77">
        <v>0</v>
      </c>
      <c r="H57" s="77">
        <v>0</v>
      </c>
      <c r="I57" s="7">
        <v>0</v>
      </c>
      <c r="J57" s="7">
        <v>0</v>
      </c>
      <c r="K57" s="7">
        <v>0</v>
      </c>
      <c r="L57" s="7">
        <v>0</v>
      </c>
      <c r="M57" s="7">
        <f>8024.96+2042.62</f>
        <v>10067.58</v>
      </c>
      <c r="N57" s="6">
        <v>5337.33</v>
      </c>
    </row>
    <row r="58" spans="1:14" x14ac:dyDescent="0.25">
      <c r="A58" s="21"/>
      <c r="B58" s="33" t="s">
        <v>27</v>
      </c>
      <c r="C58" s="25">
        <v>99.08</v>
      </c>
      <c r="D58" s="7">
        <v>99.08</v>
      </c>
      <c r="E58" s="7">
        <v>99.08</v>
      </c>
      <c r="F58" s="77">
        <v>99.08</v>
      </c>
      <c r="G58" s="77">
        <v>99.08</v>
      </c>
      <c r="H58" s="77">
        <f>99.08*2</f>
        <v>198.16</v>
      </c>
      <c r="I58" s="7">
        <v>0</v>
      </c>
      <c r="J58" s="7">
        <v>0</v>
      </c>
      <c r="K58" s="7">
        <v>0</v>
      </c>
      <c r="L58" s="7">
        <v>0</v>
      </c>
      <c r="M58" s="7">
        <f>99.08+99.08</f>
        <v>198.16</v>
      </c>
      <c r="N58" s="6">
        <v>99.08</v>
      </c>
    </row>
    <row r="59" spans="1:14" x14ac:dyDescent="0.25">
      <c r="A59" s="21"/>
      <c r="B59" s="33" t="s">
        <v>54</v>
      </c>
      <c r="C59" s="25">
        <v>0</v>
      </c>
      <c r="D59" s="7">
        <v>2150</v>
      </c>
      <c r="E59" s="7">
        <v>0</v>
      </c>
      <c r="F59" s="77">
        <v>0</v>
      </c>
      <c r="G59" s="77">
        <v>0</v>
      </c>
      <c r="H59" s="7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6">
        <v>0</v>
      </c>
    </row>
    <row r="60" spans="1:14" ht="16.5" thickBot="1" x14ac:dyDescent="0.3">
      <c r="A60" s="21"/>
      <c r="B60" s="33" t="s">
        <v>14</v>
      </c>
      <c r="C60" s="53">
        <v>0</v>
      </c>
      <c r="D60" s="44">
        <v>0</v>
      </c>
      <c r="E60" s="44">
        <v>0</v>
      </c>
      <c r="F60" s="78">
        <v>0</v>
      </c>
      <c r="G60" s="78">
        <v>0</v>
      </c>
      <c r="H60" s="78">
        <v>0</v>
      </c>
      <c r="I60" s="44">
        <v>3840.89</v>
      </c>
      <c r="J60" s="44">
        <v>0</v>
      </c>
      <c r="K60" s="44">
        <v>0</v>
      </c>
      <c r="L60" s="44">
        <v>0</v>
      </c>
      <c r="M60" s="44">
        <v>0</v>
      </c>
      <c r="N60" s="87">
        <v>0</v>
      </c>
    </row>
    <row r="61" spans="1:14" ht="9.75" hidden="1" customHeight="1" x14ac:dyDescent="0.25">
      <c r="A61" s="21"/>
      <c r="B61" s="21"/>
      <c r="C61" s="83"/>
      <c r="D61" s="82"/>
      <c r="E61" s="82"/>
      <c r="F61" s="84"/>
      <c r="G61" s="84"/>
      <c r="H61" s="85"/>
    </row>
    <row r="62" spans="1:14" x14ac:dyDescent="0.25">
      <c r="A62" s="21"/>
      <c r="B62" s="33" t="s">
        <v>13</v>
      </c>
      <c r="C62" s="187">
        <f>C52+D52+E52+F52+G52+H52+I52+J52+K52+L52+M52+N52</f>
        <v>39009.199999999997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9"/>
    </row>
    <row r="63" spans="1:14" x14ac:dyDescent="0.25">
      <c r="A63" s="21"/>
      <c r="B63" s="33" t="s">
        <v>12</v>
      </c>
      <c r="C63" s="173">
        <f>C53+D53+E53+F53+G53+H53+I53+J53+K53+L53+M53+N53</f>
        <v>36849.109999999993</v>
      </c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5"/>
    </row>
    <row r="64" spans="1:14" x14ac:dyDescent="0.25">
      <c r="A64" s="30"/>
      <c r="B64" s="33" t="s">
        <v>102</v>
      </c>
      <c r="C64" s="173">
        <f>C54+D54+E54+F54+G54+H54+I54+J54+K54+L54+M54+N54</f>
        <v>2361.34</v>
      </c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5"/>
    </row>
    <row r="65" spans="1:14" x14ac:dyDescent="0.25">
      <c r="A65" s="30"/>
      <c r="B65" s="33" t="s">
        <v>28</v>
      </c>
      <c r="C65" s="173">
        <f>C55+D55+E55+F55+G55+H55+I55+J55+K55+L55+M55+N55</f>
        <v>0</v>
      </c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5"/>
    </row>
    <row r="66" spans="1:14" x14ac:dyDescent="0.25">
      <c r="A66" s="30"/>
      <c r="B66" s="12" t="s">
        <v>100</v>
      </c>
      <c r="C66" s="173">
        <f>C56+D56+E56+F56+G56+H56+I56+J56+K56+L56+M56+N56</f>
        <v>62000.000000000007</v>
      </c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5"/>
    </row>
    <row r="67" spans="1:14" x14ac:dyDescent="0.25">
      <c r="A67" s="30"/>
      <c r="B67" s="12" t="s">
        <v>99</v>
      </c>
      <c r="C67" s="173">
        <f>M57+N57</f>
        <v>15404.91</v>
      </c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97"/>
    </row>
    <row r="68" spans="1:14" x14ac:dyDescent="0.25">
      <c r="A68" s="30"/>
      <c r="B68" s="12" t="s">
        <v>27</v>
      </c>
      <c r="C68" s="173">
        <f>C58+D58+E58+F58+G58+H58+I58+J58+K58+L58+M58+N58</f>
        <v>990.8</v>
      </c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5"/>
    </row>
    <row r="69" spans="1:14" x14ac:dyDescent="0.25">
      <c r="A69" s="30"/>
      <c r="B69" s="33" t="s">
        <v>54</v>
      </c>
      <c r="C69" s="173">
        <f t="shared" ref="C69:C70" si="0">C59+D59+E59+F59+G59+H59+I59+J59+K59+L59+M59+N59</f>
        <v>2150</v>
      </c>
      <c r="D69" s="174"/>
      <c r="E69" s="174"/>
      <c r="F69" s="174"/>
      <c r="G69" s="174"/>
      <c r="H69" s="174"/>
      <c r="I69" s="174"/>
      <c r="J69" s="174"/>
      <c r="K69" s="174"/>
      <c r="L69" s="174"/>
      <c r="M69" s="174"/>
      <c r="N69" s="175"/>
    </row>
    <row r="70" spans="1:14" ht="16.5" thickBot="1" x14ac:dyDescent="0.3">
      <c r="A70" s="31"/>
      <c r="B70" s="34" t="s">
        <v>14</v>
      </c>
      <c r="C70" s="190">
        <f t="shared" si="0"/>
        <v>3840.89</v>
      </c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2"/>
    </row>
    <row r="71" spans="1:14" ht="16.5" thickBot="1" x14ac:dyDescent="0.3">
      <c r="A71" s="23"/>
      <c r="B71" s="35" t="s">
        <v>9</v>
      </c>
      <c r="C71" s="135">
        <f>SUM(C62:C70)</f>
        <v>162606.25</v>
      </c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7"/>
    </row>
    <row r="72" spans="1:14" x14ac:dyDescent="0.25">
      <c r="F72" s="59"/>
      <c r="G72" s="27"/>
    </row>
    <row r="73" spans="1:14" ht="16.5" thickBot="1" x14ac:dyDescent="0.3">
      <c r="B73" s="138" t="s">
        <v>10</v>
      </c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</row>
    <row r="74" spans="1:14" ht="16.5" thickBot="1" x14ac:dyDescent="0.3">
      <c r="B74" s="99" t="s">
        <v>48</v>
      </c>
      <c r="C74" s="116" t="s">
        <v>4</v>
      </c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8"/>
    </row>
    <row r="75" spans="1:14" ht="16.5" thickBot="1" x14ac:dyDescent="0.3">
      <c r="B75" s="100"/>
      <c r="C75" s="62" t="s">
        <v>45</v>
      </c>
      <c r="D75" s="63" t="s">
        <v>46</v>
      </c>
      <c r="E75" s="63" t="s">
        <v>47</v>
      </c>
      <c r="F75" s="63" t="s">
        <v>73</v>
      </c>
      <c r="G75" s="63" t="s">
        <v>74</v>
      </c>
      <c r="H75" s="63" t="s">
        <v>75</v>
      </c>
      <c r="I75" s="63" t="s">
        <v>79</v>
      </c>
      <c r="J75" s="63" t="s">
        <v>80</v>
      </c>
      <c r="K75" s="63" t="s">
        <v>81</v>
      </c>
      <c r="L75" s="63" t="s">
        <v>93</v>
      </c>
      <c r="M75" s="63" t="s">
        <v>94</v>
      </c>
      <c r="N75" s="64" t="s">
        <v>95</v>
      </c>
    </row>
    <row r="76" spans="1:14" ht="16.5" thickBot="1" x14ac:dyDescent="0.3">
      <c r="B76" s="10" t="s">
        <v>44</v>
      </c>
      <c r="C76" s="45">
        <v>60.8</v>
      </c>
      <c r="D76" s="46">
        <v>48</v>
      </c>
      <c r="E76" s="46">
        <v>24</v>
      </c>
      <c r="F76" s="79">
        <v>33.6</v>
      </c>
      <c r="G76" s="79">
        <v>28.8</v>
      </c>
      <c r="H76" s="79">
        <v>19.2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88">
        <v>0</v>
      </c>
    </row>
    <row r="77" spans="1:14" ht="16.5" thickBot="1" x14ac:dyDescent="0.3">
      <c r="B77" s="14" t="s">
        <v>9</v>
      </c>
      <c r="C77" s="169">
        <f>C76+D76+E76+F76+G76+H76+I76+J76+K76+L76+M76+N76</f>
        <v>214.4</v>
      </c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1"/>
    </row>
    <row r="79" spans="1:14" ht="16.5" thickBot="1" x14ac:dyDescent="0.3">
      <c r="B79" s="172" t="s">
        <v>11</v>
      </c>
      <c r="C79" s="172"/>
      <c r="D79" s="172"/>
      <c r="E79" s="172"/>
      <c r="F79" s="172"/>
      <c r="G79" s="172"/>
      <c r="H79" s="172"/>
      <c r="I79" s="172"/>
      <c r="J79" s="172"/>
      <c r="K79" s="172"/>
      <c r="L79" s="172"/>
      <c r="M79" s="172"/>
      <c r="N79" s="172"/>
    </row>
    <row r="80" spans="1:14" ht="16.5" thickBot="1" x14ac:dyDescent="0.3">
      <c r="A80" s="22"/>
      <c r="B80" s="99" t="s">
        <v>78</v>
      </c>
      <c r="C80" s="101" t="s">
        <v>4</v>
      </c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3"/>
    </row>
    <row r="81" spans="1:14" ht="16.5" thickBot="1" x14ac:dyDescent="0.3">
      <c r="A81" s="10"/>
      <c r="B81" s="100"/>
      <c r="C81" s="62" t="s">
        <v>45</v>
      </c>
      <c r="D81" s="63" t="s">
        <v>46</v>
      </c>
      <c r="E81" s="63" t="s">
        <v>47</v>
      </c>
      <c r="F81" s="63" t="s">
        <v>73</v>
      </c>
      <c r="G81" s="63" t="s">
        <v>74</v>
      </c>
      <c r="H81" s="63" t="s">
        <v>75</v>
      </c>
      <c r="I81" s="63" t="s">
        <v>79</v>
      </c>
      <c r="J81" s="63" t="s">
        <v>80</v>
      </c>
      <c r="K81" s="64" t="s">
        <v>81</v>
      </c>
      <c r="L81" s="63" t="s">
        <v>93</v>
      </c>
      <c r="M81" s="63" t="s">
        <v>94</v>
      </c>
      <c r="N81" s="64" t="s">
        <v>95</v>
      </c>
    </row>
    <row r="82" spans="1:14" ht="16.5" thickBot="1" x14ac:dyDescent="0.3">
      <c r="A82" s="10"/>
      <c r="B82" s="10" t="s">
        <v>77</v>
      </c>
      <c r="C82" s="45">
        <v>0</v>
      </c>
      <c r="D82" s="46">
        <v>0</v>
      </c>
      <c r="E82" s="46">
        <v>0</v>
      </c>
      <c r="F82" s="79">
        <v>1000</v>
      </c>
      <c r="G82" s="79">
        <v>0</v>
      </c>
      <c r="H82" s="79">
        <v>0</v>
      </c>
      <c r="I82" s="46">
        <v>1000</v>
      </c>
      <c r="J82" s="46">
        <v>0</v>
      </c>
      <c r="K82" s="46">
        <v>0</v>
      </c>
      <c r="L82" s="46">
        <v>0</v>
      </c>
      <c r="M82" s="46">
        <v>0</v>
      </c>
      <c r="N82" s="88">
        <v>0</v>
      </c>
    </row>
    <row r="83" spans="1:14" ht="16.5" thickBot="1" x14ac:dyDescent="0.3">
      <c r="A83" s="23"/>
      <c r="B83" s="15" t="s">
        <v>9</v>
      </c>
      <c r="C83" s="154">
        <f>C82+D82+E82+F82+G82+H82+I82+J82+K82+L82+M82+N82</f>
        <v>2000</v>
      </c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6"/>
    </row>
    <row r="84" spans="1:14" x14ac:dyDescent="0.25">
      <c r="B84" s="8"/>
      <c r="C84" s="9"/>
      <c r="D84" s="9"/>
      <c r="E84" s="9"/>
    </row>
    <row r="85" spans="1:14" ht="16.5" thickBot="1" x14ac:dyDescent="0.3">
      <c r="B85" s="157" t="s">
        <v>16</v>
      </c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</row>
    <row r="86" spans="1:14" ht="16.5" thickBot="1" x14ac:dyDescent="0.3">
      <c r="B86" s="125" t="s">
        <v>42</v>
      </c>
      <c r="C86" s="116" t="s">
        <v>4</v>
      </c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8"/>
    </row>
    <row r="87" spans="1:14" ht="16.5" thickBot="1" x14ac:dyDescent="0.3">
      <c r="B87" s="127"/>
      <c r="C87" s="62" t="s">
        <v>45</v>
      </c>
      <c r="D87" s="63" t="s">
        <v>46</v>
      </c>
      <c r="E87" s="63" t="s">
        <v>47</v>
      </c>
      <c r="F87" s="63" t="s">
        <v>73</v>
      </c>
      <c r="G87" s="63" t="s">
        <v>74</v>
      </c>
      <c r="H87" s="63" t="s">
        <v>75</v>
      </c>
      <c r="I87" s="63" t="s">
        <v>79</v>
      </c>
      <c r="J87" s="63" t="s">
        <v>80</v>
      </c>
      <c r="K87" s="63" t="s">
        <v>81</v>
      </c>
      <c r="L87" s="63" t="s">
        <v>93</v>
      </c>
      <c r="M87" s="63" t="s">
        <v>94</v>
      </c>
      <c r="N87" s="64" t="s">
        <v>95</v>
      </c>
    </row>
    <row r="88" spans="1:14" ht="16.5" thickBot="1" x14ac:dyDescent="0.3">
      <c r="B88" s="10" t="s">
        <v>43</v>
      </c>
      <c r="C88" s="45">
        <v>0</v>
      </c>
      <c r="D88" s="46">
        <v>0</v>
      </c>
      <c r="E88" s="46">
        <v>0</v>
      </c>
      <c r="F88" s="79">
        <v>0</v>
      </c>
      <c r="G88" s="79">
        <v>0</v>
      </c>
      <c r="H88" s="79">
        <f>41.67+9000</f>
        <v>9041.67</v>
      </c>
      <c r="I88" s="46">
        <v>0</v>
      </c>
      <c r="J88" s="46">
        <v>0</v>
      </c>
      <c r="K88" s="46">
        <v>0</v>
      </c>
      <c r="L88" s="46">
        <v>27.78</v>
      </c>
      <c r="M88" s="46">
        <f>138.9+27.78</f>
        <v>166.68</v>
      </c>
      <c r="N88" s="88">
        <v>0</v>
      </c>
    </row>
    <row r="89" spans="1:14" ht="16.5" thickBot="1" x14ac:dyDescent="0.3">
      <c r="B89" s="16" t="s">
        <v>9</v>
      </c>
      <c r="C89" s="158">
        <f>C88+D88+E88+F88+G88+H88+I88+J88+K88+L88+M88+N88</f>
        <v>9236.130000000001</v>
      </c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60"/>
    </row>
    <row r="90" spans="1:14" ht="21" customHeight="1" x14ac:dyDescent="0.25">
      <c r="B90" s="8"/>
      <c r="C90" s="9"/>
      <c r="D90" s="9"/>
      <c r="E90" s="9"/>
    </row>
    <row r="91" spans="1:14" ht="17.25" customHeight="1" thickBot="1" x14ac:dyDescent="0.35">
      <c r="A91" s="26"/>
      <c r="B91" s="164" t="s">
        <v>62</v>
      </c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</row>
    <row r="92" spans="1:14" ht="17.25" customHeight="1" thickBot="1" x14ac:dyDescent="0.35">
      <c r="A92" s="26"/>
      <c r="B92" s="99" t="s">
        <v>63</v>
      </c>
      <c r="C92" s="116" t="s">
        <v>4</v>
      </c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8"/>
    </row>
    <row r="93" spans="1:14" ht="21" thickBot="1" x14ac:dyDescent="0.35">
      <c r="A93" s="26"/>
      <c r="B93" s="100"/>
      <c r="C93" s="62" t="s">
        <v>45</v>
      </c>
      <c r="D93" s="63" t="s">
        <v>46</v>
      </c>
      <c r="E93" s="63" t="s">
        <v>47</v>
      </c>
      <c r="F93" s="63" t="s">
        <v>73</v>
      </c>
      <c r="G93" s="63" t="s">
        <v>74</v>
      </c>
      <c r="H93" s="63" t="s">
        <v>75</v>
      </c>
      <c r="I93" s="63" t="s">
        <v>79</v>
      </c>
      <c r="J93" s="63" t="s">
        <v>80</v>
      </c>
      <c r="K93" s="63" t="s">
        <v>81</v>
      </c>
      <c r="L93" s="63" t="s">
        <v>93</v>
      </c>
      <c r="M93" s="63" t="s">
        <v>94</v>
      </c>
      <c r="N93" s="64" t="s">
        <v>95</v>
      </c>
    </row>
    <row r="94" spans="1:14" ht="18" customHeight="1" thickBot="1" x14ac:dyDescent="0.35">
      <c r="A94" s="26"/>
      <c r="B94" s="10" t="s">
        <v>64</v>
      </c>
      <c r="C94" s="45">
        <v>1.1100000000000001</v>
      </c>
      <c r="D94" s="47">
        <v>0</v>
      </c>
      <c r="E94" s="46">
        <v>0</v>
      </c>
      <c r="F94" s="79">
        <v>1.05</v>
      </c>
      <c r="G94" s="79">
        <v>0</v>
      </c>
      <c r="H94" s="79">
        <v>0</v>
      </c>
      <c r="I94" s="46">
        <v>0.61</v>
      </c>
      <c r="J94" s="46">
        <v>0</v>
      </c>
      <c r="K94" s="46">
        <v>0</v>
      </c>
      <c r="L94" s="46">
        <v>0.31</v>
      </c>
      <c r="M94" s="46">
        <v>0</v>
      </c>
      <c r="N94" s="88">
        <v>0.13</v>
      </c>
    </row>
    <row r="95" spans="1:14" ht="21" thickBot="1" x14ac:dyDescent="0.35">
      <c r="A95" s="26"/>
      <c r="B95" s="36" t="s">
        <v>9</v>
      </c>
      <c r="C95" s="161">
        <f>C94+D94+E94+F94+G94+H94+I94+J94+K94+L94+M94+N94</f>
        <v>3.21</v>
      </c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3"/>
    </row>
    <row r="96" spans="1:14" ht="20.25" x14ac:dyDescent="0.3">
      <c r="A96" s="26"/>
    </row>
    <row r="97" spans="1:14" ht="21" thickBot="1" x14ac:dyDescent="0.35">
      <c r="A97" s="26"/>
      <c r="B97" s="149" t="s">
        <v>83</v>
      </c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</row>
    <row r="98" spans="1:14" ht="18" customHeight="1" thickBot="1" x14ac:dyDescent="0.35">
      <c r="A98" s="26"/>
      <c r="B98" s="99" t="s">
        <v>19</v>
      </c>
      <c r="C98" s="116" t="s">
        <v>4</v>
      </c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8"/>
    </row>
    <row r="99" spans="1:14" ht="19.5" customHeight="1" thickBot="1" x14ac:dyDescent="0.35">
      <c r="A99" s="26"/>
      <c r="B99" s="100"/>
      <c r="C99" s="62" t="s">
        <v>45</v>
      </c>
      <c r="D99" s="63" t="s">
        <v>46</v>
      </c>
      <c r="E99" s="63" t="s">
        <v>47</v>
      </c>
      <c r="F99" s="63" t="s">
        <v>73</v>
      </c>
      <c r="G99" s="63" t="s">
        <v>74</v>
      </c>
      <c r="H99" s="63" t="s">
        <v>75</v>
      </c>
      <c r="I99" s="63" t="s">
        <v>79</v>
      </c>
      <c r="J99" s="63" t="s">
        <v>80</v>
      </c>
      <c r="K99" s="63" t="s">
        <v>81</v>
      </c>
      <c r="L99" s="63" t="s">
        <v>93</v>
      </c>
      <c r="M99" s="63" t="s">
        <v>94</v>
      </c>
      <c r="N99" s="64" t="s">
        <v>95</v>
      </c>
    </row>
    <row r="100" spans="1:14" ht="21" thickBot="1" x14ac:dyDescent="0.35">
      <c r="A100" s="26"/>
      <c r="B100" s="10" t="s">
        <v>20</v>
      </c>
      <c r="C100" s="45">
        <v>7407.5</v>
      </c>
      <c r="D100" s="46">
        <v>7583.5</v>
      </c>
      <c r="E100" s="46">
        <v>6198.5</v>
      </c>
      <c r="F100" s="79">
        <v>7386.48</v>
      </c>
      <c r="G100" s="79">
        <v>12200.66</v>
      </c>
      <c r="H100" s="79">
        <v>8775.06</v>
      </c>
      <c r="I100" s="46">
        <v>6318.3</v>
      </c>
      <c r="J100" s="46">
        <v>2153</v>
      </c>
      <c r="K100" s="46">
        <v>3378.4</v>
      </c>
      <c r="L100" s="46">
        <v>8995.44</v>
      </c>
      <c r="M100" s="46">
        <v>8442.1200000000008</v>
      </c>
      <c r="N100" s="88">
        <v>12020.68</v>
      </c>
    </row>
    <row r="101" spans="1:14" ht="21" thickBot="1" x14ac:dyDescent="0.35">
      <c r="A101" s="26"/>
      <c r="B101" s="37" t="s">
        <v>9</v>
      </c>
      <c r="C101" s="151">
        <f>C100+D100+E100+F100+G100+H100+I100+J100+K100+L100+M100+N100</f>
        <v>90859.639999999985</v>
      </c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3"/>
    </row>
    <row r="102" spans="1:14" ht="20.25" x14ac:dyDescent="0.3">
      <c r="A102" s="26"/>
    </row>
    <row r="103" spans="1:14" ht="21" thickBot="1" x14ac:dyDescent="0.35">
      <c r="A103" s="26"/>
      <c r="B103" s="150" t="s">
        <v>85</v>
      </c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</row>
    <row r="104" spans="1:14" ht="21" thickBot="1" x14ac:dyDescent="0.35">
      <c r="A104" s="26"/>
      <c r="B104" s="99" t="s">
        <v>19</v>
      </c>
      <c r="C104" s="116" t="s">
        <v>4</v>
      </c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8"/>
    </row>
    <row r="105" spans="1:14" ht="21" thickBot="1" x14ac:dyDescent="0.35">
      <c r="A105" s="26"/>
      <c r="B105" s="100"/>
      <c r="C105" s="62" t="s">
        <v>45</v>
      </c>
      <c r="D105" s="63" t="s">
        <v>46</v>
      </c>
      <c r="E105" s="63" t="s">
        <v>47</v>
      </c>
      <c r="F105" s="63" t="s">
        <v>73</v>
      </c>
      <c r="G105" s="63" t="s">
        <v>74</v>
      </c>
      <c r="H105" s="63" t="s">
        <v>75</v>
      </c>
      <c r="I105" s="63" t="s">
        <v>79</v>
      </c>
      <c r="J105" s="63" t="s">
        <v>80</v>
      </c>
      <c r="K105" s="63" t="s">
        <v>81</v>
      </c>
      <c r="L105" s="63" t="s">
        <v>93</v>
      </c>
      <c r="M105" s="63" t="s">
        <v>94</v>
      </c>
      <c r="N105" s="64" t="s">
        <v>95</v>
      </c>
    </row>
    <row r="106" spans="1:14" ht="21" thickBot="1" x14ac:dyDescent="0.35">
      <c r="A106" s="26"/>
      <c r="B106" s="10" t="s">
        <v>20</v>
      </c>
      <c r="C106" s="45">
        <v>0</v>
      </c>
      <c r="D106" s="46">
        <v>0</v>
      </c>
      <c r="E106" s="46">
        <v>0</v>
      </c>
      <c r="F106" s="79">
        <v>0</v>
      </c>
      <c r="G106" s="79">
        <v>0</v>
      </c>
      <c r="H106" s="79">
        <v>0</v>
      </c>
      <c r="I106" s="46">
        <v>0</v>
      </c>
      <c r="J106" s="46">
        <v>0</v>
      </c>
      <c r="K106" s="46">
        <v>433</v>
      </c>
      <c r="L106" s="46">
        <v>1819</v>
      </c>
      <c r="M106" s="46">
        <v>955</v>
      </c>
      <c r="N106" s="88">
        <v>2448</v>
      </c>
    </row>
    <row r="107" spans="1:14" ht="21" thickBot="1" x14ac:dyDescent="0.35">
      <c r="A107" s="26"/>
      <c r="B107" s="37" t="s">
        <v>9</v>
      </c>
      <c r="C107" s="151">
        <f>C106+D106+E106+F106+G106+H106+I106+J106+K106+L106+M106+N106</f>
        <v>5655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3"/>
    </row>
    <row r="108" spans="1:14" ht="20.25" x14ac:dyDescent="0.3">
      <c r="A108" s="26"/>
    </row>
    <row r="109" spans="1:14" ht="16.5" customHeight="1" thickBot="1" x14ac:dyDescent="0.35">
      <c r="A109" s="26"/>
      <c r="B109" s="176" t="s">
        <v>84</v>
      </c>
      <c r="C109" s="176"/>
      <c r="D109" s="176"/>
      <c r="E109" s="176"/>
      <c r="F109" s="176"/>
      <c r="G109" s="176"/>
      <c r="H109" s="176"/>
      <c r="I109" s="176"/>
      <c r="J109" s="176"/>
      <c r="K109" s="176"/>
      <c r="L109" s="176"/>
      <c r="M109" s="176"/>
      <c r="N109" s="176"/>
    </row>
    <row r="110" spans="1:14" ht="21" thickBot="1" x14ac:dyDescent="0.35">
      <c r="A110" s="26"/>
      <c r="B110" s="125" t="s">
        <v>87</v>
      </c>
      <c r="C110" s="116" t="s">
        <v>4</v>
      </c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8"/>
    </row>
    <row r="111" spans="1:14" ht="21" thickBot="1" x14ac:dyDescent="0.35">
      <c r="A111" s="26"/>
      <c r="B111" s="127"/>
      <c r="C111" s="62" t="s">
        <v>45</v>
      </c>
      <c r="D111" s="63" t="s">
        <v>46</v>
      </c>
      <c r="E111" s="63" t="s">
        <v>47</v>
      </c>
      <c r="F111" s="63" t="s">
        <v>73</v>
      </c>
      <c r="G111" s="63" t="s">
        <v>74</v>
      </c>
      <c r="H111" s="63" t="s">
        <v>75</v>
      </c>
      <c r="I111" s="63" t="s">
        <v>79</v>
      </c>
      <c r="J111" s="63" t="s">
        <v>80</v>
      </c>
      <c r="K111" s="63" t="s">
        <v>81</v>
      </c>
      <c r="L111" s="63" t="s">
        <v>93</v>
      </c>
      <c r="M111" s="63" t="s">
        <v>94</v>
      </c>
      <c r="N111" s="64" t="s">
        <v>95</v>
      </c>
    </row>
    <row r="112" spans="1:14" ht="21" thickBot="1" x14ac:dyDescent="0.35">
      <c r="A112" s="26"/>
      <c r="B112" s="10" t="s">
        <v>22</v>
      </c>
      <c r="C112" s="45">
        <v>0</v>
      </c>
      <c r="D112" s="47">
        <v>0</v>
      </c>
      <c r="E112" s="47">
        <v>0</v>
      </c>
      <c r="F112" s="79">
        <v>597</v>
      </c>
      <c r="G112" s="79">
        <v>432</v>
      </c>
      <c r="H112" s="79">
        <v>39</v>
      </c>
      <c r="I112" s="46">
        <v>2169</v>
      </c>
      <c r="J112" s="46">
        <v>380</v>
      </c>
      <c r="K112" s="46">
        <v>830</v>
      </c>
      <c r="L112" s="46">
        <v>300</v>
      </c>
      <c r="M112" s="46">
        <v>180</v>
      </c>
      <c r="N112" s="88">
        <v>230</v>
      </c>
    </row>
    <row r="113" spans="1:14" ht="21" thickBot="1" x14ac:dyDescent="0.35">
      <c r="A113" s="26"/>
      <c r="B113" s="38" t="s">
        <v>9</v>
      </c>
      <c r="C113" s="180">
        <f>C112+D112+E112+F112+G112+H112+I112+J112+K112+L112+M112+N112</f>
        <v>5157</v>
      </c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2"/>
    </row>
    <row r="114" spans="1:14" ht="20.25" x14ac:dyDescent="0.3">
      <c r="A114" s="26"/>
    </row>
    <row r="115" spans="1:14" ht="21" thickBot="1" x14ac:dyDescent="0.35">
      <c r="A115" s="26"/>
      <c r="B115" s="176" t="s">
        <v>86</v>
      </c>
      <c r="C115" s="176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</row>
    <row r="116" spans="1:14" ht="21" thickBot="1" x14ac:dyDescent="0.35">
      <c r="A116" s="26"/>
      <c r="B116" s="125" t="s">
        <v>87</v>
      </c>
      <c r="C116" s="116" t="s">
        <v>4</v>
      </c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8"/>
    </row>
    <row r="117" spans="1:14" ht="21" thickBot="1" x14ac:dyDescent="0.35">
      <c r="A117" s="26"/>
      <c r="B117" s="127"/>
      <c r="C117" s="62" t="s">
        <v>45</v>
      </c>
      <c r="D117" s="63" t="s">
        <v>46</v>
      </c>
      <c r="E117" s="63" t="s">
        <v>47</v>
      </c>
      <c r="F117" s="63" t="s">
        <v>73</v>
      </c>
      <c r="G117" s="63" t="s">
        <v>74</v>
      </c>
      <c r="H117" s="63" t="s">
        <v>75</v>
      </c>
      <c r="I117" s="63" t="s">
        <v>79</v>
      </c>
      <c r="J117" s="63" t="s">
        <v>80</v>
      </c>
      <c r="K117" s="63" t="s">
        <v>81</v>
      </c>
      <c r="L117" s="63" t="s">
        <v>93</v>
      </c>
      <c r="M117" s="63" t="s">
        <v>94</v>
      </c>
      <c r="N117" s="64" t="s">
        <v>95</v>
      </c>
    </row>
    <row r="118" spans="1:14" ht="21" thickBot="1" x14ac:dyDescent="0.35">
      <c r="A118" s="26"/>
      <c r="B118" s="10" t="s">
        <v>22</v>
      </c>
      <c r="C118" s="45">
        <v>0</v>
      </c>
      <c r="D118" s="47">
        <v>0</v>
      </c>
      <c r="E118" s="47">
        <v>0</v>
      </c>
      <c r="F118" s="79">
        <v>0</v>
      </c>
      <c r="G118" s="79">
        <v>0</v>
      </c>
      <c r="H118" s="79">
        <v>0</v>
      </c>
      <c r="I118" s="46">
        <v>1200</v>
      </c>
      <c r="J118" s="46">
        <v>150</v>
      </c>
      <c r="K118" s="46">
        <v>300</v>
      </c>
      <c r="L118" s="46">
        <v>60</v>
      </c>
      <c r="M118" s="46">
        <v>180</v>
      </c>
      <c r="N118" s="88">
        <v>120</v>
      </c>
    </row>
    <row r="119" spans="1:14" ht="21" thickBot="1" x14ac:dyDescent="0.35">
      <c r="A119" s="26"/>
      <c r="B119" s="38" t="s">
        <v>9</v>
      </c>
      <c r="C119" s="180">
        <f>C118+D118+E118+F118+G118+H118+I118+J118+K118+L118+M118+N118</f>
        <v>2010</v>
      </c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2"/>
    </row>
    <row r="120" spans="1:14" ht="20.25" x14ac:dyDescent="0.3">
      <c r="A120" s="26"/>
    </row>
    <row r="121" spans="1:14" ht="17.25" customHeight="1" thickBot="1" x14ac:dyDescent="0.35">
      <c r="A121" s="26"/>
      <c r="B121" s="183" t="s">
        <v>25</v>
      </c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</row>
    <row r="122" spans="1:14" ht="21" thickBot="1" x14ac:dyDescent="0.35">
      <c r="A122" s="26"/>
      <c r="B122" s="125" t="s">
        <v>31</v>
      </c>
      <c r="C122" s="116" t="s">
        <v>4</v>
      </c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8"/>
    </row>
    <row r="123" spans="1:14" ht="21" thickBot="1" x14ac:dyDescent="0.35">
      <c r="A123" s="26"/>
      <c r="B123" s="127"/>
      <c r="C123" s="62" t="s">
        <v>45</v>
      </c>
      <c r="D123" s="63" t="s">
        <v>46</v>
      </c>
      <c r="E123" s="63" t="s">
        <v>47</v>
      </c>
      <c r="F123" s="63" t="s">
        <v>73</v>
      </c>
      <c r="G123" s="63" t="s">
        <v>74</v>
      </c>
      <c r="H123" s="63" t="s">
        <v>75</v>
      </c>
      <c r="I123" s="63" t="s">
        <v>79</v>
      </c>
      <c r="J123" s="63" t="s">
        <v>80</v>
      </c>
      <c r="K123" s="63" t="s">
        <v>81</v>
      </c>
      <c r="L123" s="63" t="s">
        <v>93</v>
      </c>
      <c r="M123" s="63" t="s">
        <v>94</v>
      </c>
      <c r="N123" s="64" t="s">
        <v>95</v>
      </c>
    </row>
    <row r="124" spans="1:14" ht="21" thickBot="1" x14ac:dyDescent="0.35">
      <c r="A124" s="26"/>
      <c r="B124" s="10" t="s">
        <v>26</v>
      </c>
      <c r="C124" s="45">
        <v>0</v>
      </c>
      <c r="D124" s="46">
        <v>0</v>
      </c>
      <c r="E124" s="46">
        <v>0</v>
      </c>
      <c r="F124" s="79">
        <v>0</v>
      </c>
      <c r="G124" s="79">
        <v>0</v>
      </c>
      <c r="H124" s="79">
        <v>0</v>
      </c>
      <c r="I124" s="46">
        <v>0</v>
      </c>
      <c r="J124" s="46">
        <v>0</v>
      </c>
      <c r="K124" s="46">
        <v>0</v>
      </c>
      <c r="L124" s="46">
        <v>0</v>
      </c>
      <c r="M124" s="46">
        <v>0</v>
      </c>
      <c r="N124" s="88">
        <v>0</v>
      </c>
    </row>
    <row r="125" spans="1:14" ht="21" thickBot="1" x14ac:dyDescent="0.35">
      <c r="A125" s="41"/>
      <c r="B125" s="42" t="s">
        <v>9</v>
      </c>
      <c r="C125" s="128">
        <f>C124+D124+E124+F124+G124+H124+I124+J124+K124+L124+M124+N124</f>
        <v>0</v>
      </c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30"/>
    </row>
    <row r="126" spans="1:14" ht="20.25" x14ac:dyDescent="0.3">
      <c r="A126" s="26"/>
    </row>
    <row r="127" spans="1:14" ht="18" customHeight="1" thickBot="1" x14ac:dyDescent="0.35">
      <c r="A127" s="26"/>
      <c r="B127" s="139" t="s">
        <v>29</v>
      </c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</row>
    <row r="128" spans="1:14" ht="21" thickBot="1" x14ac:dyDescent="0.35">
      <c r="A128" s="26"/>
      <c r="B128" s="125" t="s">
        <v>30</v>
      </c>
      <c r="C128" s="116" t="s">
        <v>4</v>
      </c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8"/>
    </row>
    <row r="129" spans="1:14" ht="21" thickBot="1" x14ac:dyDescent="0.35">
      <c r="A129" s="26"/>
      <c r="B129" s="127"/>
      <c r="C129" s="62" t="s">
        <v>45</v>
      </c>
      <c r="D129" s="63" t="s">
        <v>46</v>
      </c>
      <c r="E129" s="63" t="s">
        <v>47</v>
      </c>
      <c r="F129" s="63" t="s">
        <v>73</v>
      </c>
      <c r="G129" s="63" t="s">
        <v>74</v>
      </c>
      <c r="H129" s="63" t="s">
        <v>75</v>
      </c>
      <c r="I129" s="63" t="s">
        <v>79</v>
      </c>
      <c r="J129" s="63" t="s">
        <v>80</v>
      </c>
      <c r="K129" s="63" t="s">
        <v>81</v>
      </c>
      <c r="L129" s="63" t="s">
        <v>93</v>
      </c>
      <c r="M129" s="63" t="s">
        <v>94</v>
      </c>
      <c r="N129" s="64" t="s">
        <v>95</v>
      </c>
    </row>
    <row r="130" spans="1:14" ht="21" thickBot="1" x14ac:dyDescent="0.35">
      <c r="A130" s="26"/>
      <c r="B130" s="10" t="s">
        <v>32</v>
      </c>
      <c r="C130" s="45">
        <v>0</v>
      </c>
      <c r="D130" s="46">
        <v>0</v>
      </c>
      <c r="E130" s="46">
        <v>0</v>
      </c>
      <c r="F130" s="79">
        <v>0</v>
      </c>
      <c r="G130" s="79">
        <v>0</v>
      </c>
      <c r="H130" s="79">
        <v>0</v>
      </c>
      <c r="I130" s="46">
        <v>0</v>
      </c>
      <c r="J130" s="46">
        <v>0</v>
      </c>
      <c r="K130" s="46">
        <v>0</v>
      </c>
      <c r="L130" s="46">
        <v>0</v>
      </c>
      <c r="M130" s="46">
        <v>0</v>
      </c>
      <c r="N130" s="88">
        <v>380</v>
      </c>
    </row>
    <row r="131" spans="1:14" ht="21" thickBot="1" x14ac:dyDescent="0.35">
      <c r="A131" s="26"/>
      <c r="B131" s="54" t="s">
        <v>9</v>
      </c>
      <c r="C131" s="145">
        <f>C130+D130+E130+F130+G130+H130+I130+J130+K130+L130+M130+N130</f>
        <v>380</v>
      </c>
      <c r="D131" s="146"/>
      <c r="E131" s="146"/>
      <c r="F131" s="146"/>
      <c r="G131" s="146"/>
      <c r="H131" s="146"/>
      <c r="I131" s="146"/>
      <c r="J131" s="146"/>
      <c r="K131" s="146"/>
      <c r="L131" s="146"/>
      <c r="M131" s="146"/>
      <c r="N131" s="147"/>
    </row>
    <row r="132" spans="1:14" ht="19.5" customHeight="1" x14ac:dyDescent="0.3">
      <c r="A132" s="26"/>
      <c r="B132" s="26"/>
      <c r="C132" s="26"/>
      <c r="D132" s="26"/>
    </row>
    <row r="133" spans="1:14" ht="19.5" customHeight="1" thickBot="1" x14ac:dyDescent="0.35">
      <c r="A133" s="26"/>
      <c r="B133" s="148" t="s">
        <v>34</v>
      </c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</row>
    <row r="134" spans="1:14" ht="19.5" customHeight="1" thickBot="1" x14ac:dyDescent="0.35">
      <c r="A134" s="26"/>
      <c r="B134" s="125" t="s">
        <v>35</v>
      </c>
      <c r="C134" s="116" t="s">
        <v>4</v>
      </c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8"/>
    </row>
    <row r="135" spans="1:14" ht="19.5" customHeight="1" thickBot="1" x14ac:dyDescent="0.35">
      <c r="A135" s="26"/>
      <c r="B135" s="126"/>
      <c r="C135" s="62" t="s">
        <v>45</v>
      </c>
      <c r="D135" s="63" t="s">
        <v>46</v>
      </c>
      <c r="E135" s="63" t="s">
        <v>47</v>
      </c>
      <c r="F135" s="63" t="s">
        <v>73</v>
      </c>
      <c r="G135" s="63" t="s">
        <v>74</v>
      </c>
      <c r="H135" s="63" t="s">
        <v>75</v>
      </c>
      <c r="I135" s="63" t="s">
        <v>79</v>
      </c>
      <c r="J135" s="63" t="s">
        <v>80</v>
      </c>
      <c r="K135" s="63" t="s">
        <v>81</v>
      </c>
      <c r="L135" s="63" t="s">
        <v>93</v>
      </c>
      <c r="M135" s="63" t="s">
        <v>94</v>
      </c>
      <c r="N135" s="64" t="s">
        <v>95</v>
      </c>
    </row>
    <row r="136" spans="1:14" ht="19.5" customHeight="1" x14ac:dyDescent="0.3">
      <c r="A136" s="26"/>
      <c r="B136" s="20" t="s">
        <v>36</v>
      </c>
      <c r="C136" s="56">
        <v>0</v>
      </c>
      <c r="D136" s="11">
        <v>438.32</v>
      </c>
      <c r="E136" s="11">
        <v>195.03</v>
      </c>
      <c r="F136" s="76">
        <f>206.25+14</f>
        <v>220.25</v>
      </c>
      <c r="G136" s="76">
        <v>215.23</v>
      </c>
      <c r="H136" s="76">
        <f>206.96+4.2+42</f>
        <v>253.16</v>
      </c>
      <c r="I136" s="11">
        <v>205.97</v>
      </c>
      <c r="J136" s="11">
        <v>222.81</v>
      </c>
      <c r="K136" s="11">
        <v>203.17</v>
      </c>
      <c r="L136" s="11">
        <v>0</v>
      </c>
      <c r="M136" s="11">
        <v>0</v>
      </c>
      <c r="N136" s="5">
        <v>0</v>
      </c>
    </row>
    <row r="137" spans="1:14" ht="19.5" customHeight="1" x14ac:dyDescent="0.3">
      <c r="A137" s="26"/>
      <c r="B137" s="21" t="s">
        <v>38</v>
      </c>
      <c r="C137" s="57">
        <v>0</v>
      </c>
      <c r="D137" s="7">
        <v>2288.6799999999998</v>
      </c>
      <c r="E137" s="7">
        <v>1018.32</v>
      </c>
      <c r="F137" s="77">
        <f>1076.9+73.1</f>
        <v>1150</v>
      </c>
      <c r="G137" s="77">
        <v>1123.82</v>
      </c>
      <c r="H137" s="77">
        <f>1080.6+21.93+219.3</f>
        <v>1321.83</v>
      </c>
      <c r="I137" s="7">
        <v>1075.44</v>
      </c>
      <c r="J137" s="7">
        <v>1163.3900000000001</v>
      </c>
      <c r="K137" s="7">
        <v>1060.82</v>
      </c>
      <c r="L137" s="7">
        <v>0</v>
      </c>
      <c r="M137" s="7">
        <v>0</v>
      </c>
      <c r="N137" s="6">
        <v>0</v>
      </c>
    </row>
    <row r="138" spans="1:14" ht="19.5" customHeight="1" thickBot="1" x14ac:dyDescent="0.35">
      <c r="A138" s="26"/>
      <c r="B138" s="31" t="s">
        <v>37</v>
      </c>
      <c r="C138" s="58">
        <v>0</v>
      </c>
      <c r="D138" s="44">
        <v>403.87</v>
      </c>
      <c r="E138" s="44">
        <v>179.7</v>
      </c>
      <c r="F138" s="78">
        <f>190.05+12.9</f>
        <v>202.95000000000002</v>
      </c>
      <c r="G138" s="78">
        <v>198.31</v>
      </c>
      <c r="H138" s="78">
        <f>190.69+3.87+38.7</f>
        <v>233.26</v>
      </c>
      <c r="I138" s="44">
        <v>189.79</v>
      </c>
      <c r="J138" s="44">
        <v>205.31</v>
      </c>
      <c r="K138" s="44">
        <v>187.21</v>
      </c>
      <c r="L138" s="44">
        <v>0</v>
      </c>
      <c r="M138" s="44">
        <v>0</v>
      </c>
      <c r="N138" s="87">
        <v>0</v>
      </c>
    </row>
    <row r="139" spans="1:14" ht="19.5" customHeight="1" thickBot="1" x14ac:dyDescent="0.35">
      <c r="A139" s="26"/>
      <c r="B139" s="55" t="s">
        <v>9</v>
      </c>
      <c r="C139" s="177">
        <f>C136+C137+C138+D136+D137+D138+E136+E137+E138+F136+F137+F138+G136+G137+G138+H136+H138+H137+I136+I137+I138+J136+J137+J138+K136+K137+K138+L136+M136+N136+L137+M137+N137+L138+M138+N138</f>
        <v>13956.639999999998</v>
      </c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9"/>
    </row>
    <row r="140" spans="1:14" ht="19.5" customHeight="1" x14ac:dyDescent="0.3">
      <c r="A140" s="26"/>
      <c r="B140" s="26"/>
      <c r="C140" s="26"/>
      <c r="D140" s="26"/>
    </row>
    <row r="141" spans="1:14" ht="19.5" customHeight="1" thickBot="1" x14ac:dyDescent="0.35">
      <c r="A141" s="26"/>
      <c r="B141" s="143" t="s">
        <v>41</v>
      </c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</row>
    <row r="142" spans="1:14" ht="19.5" customHeight="1" thickBot="1" x14ac:dyDescent="0.35">
      <c r="A142" s="26"/>
      <c r="B142" s="125" t="s">
        <v>39</v>
      </c>
      <c r="C142" s="116" t="s">
        <v>4</v>
      </c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8"/>
    </row>
    <row r="143" spans="1:14" ht="19.5" customHeight="1" thickBot="1" x14ac:dyDescent="0.35">
      <c r="A143" s="26"/>
      <c r="B143" s="127"/>
      <c r="C143" s="62" t="s">
        <v>45</v>
      </c>
      <c r="D143" s="63" t="s">
        <v>46</v>
      </c>
      <c r="E143" s="63" t="s">
        <v>47</v>
      </c>
      <c r="F143" s="63" t="s">
        <v>73</v>
      </c>
      <c r="G143" s="63" t="s">
        <v>74</v>
      </c>
      <c r="H143" s="63" t="s">
        <v>75</v>
      </c>
      <c r="I143" s="63" t="s">
        <v>79</v>
      </c>
      <c r="J143" s="63" t="s">
        <v>80</v>
      </c>
      <c r="K143" s="63" t="s">
        <v>81</v>
      </c>
      <c r="L143" s="63" t="s">
        <v>93</v>
      </c>
      <c r="M143" s="63" t="s">
        <v>94</v>
      </c>
      <c r="N143" s="64" t="s">
        <v>95</v>
      </c>
    </row>
    <row r="144" spans="1:14" ht="19.5" customHeight="1" thickBot="1" x14ac:dyDescent="0.35">
      <c r="A144" s="26"/>
      <c r="B144" s="10" t="s">
        <v>40</v>
      </c>
      <c r="C144" s="45">
        <v>0</v>
      </c>
      <c r="D144" s="46">
        <v>0</v>
      </c>
      <c r="E144" s="46">
        <v>0</v>
      </c>
      <c r="F144" s="79">
        <v>0</v>
      </c>
      <c r="G144" s="79">
        <v>0</v>
      </c>
      <c r="H144" s="79">
        <v>0</v>
      </c>
      <c r="I144" s="46">
        <v>0</v>
      </c>
      <c r="J144" s="46">
        <v>0</v>
      </c>
      <c r="K144" s="46">
        <v>0</v>
      </c>
      <c r="L144" s="46">
        <v>0</v>
      </c>
      <c r="M144" s="46">
        <v>0</v>
      </c>
      <c r="N144" s="88">
        <v>0</v>
      </c>
    </row>
    <row r="145" spans="1:14" ht="19.5" customHeight="1" thickBot="1" x14ac:dyDescent="0.35">
      <c r="A145" s="60"/>
      <c r="B145" s="61" t="s">
        <v>9</v>
      </c>
      <c r="C145" s="140">
        <f>C144+D144+E144+F144+G144+H144+I144+J144+K144+L144+M144+N144</f>
        <v>0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2"/>
    </row>
    <row r="146" spans="1:14" ht="19.5" customHeight="1" x14ac:dyDescent="0.3">
      <c r="A146" s="26"/>
      <c r="B146" s="26"/>
      <c r="C146" s="26"/>
      <c r="D146" s="26"/>
    </row>
    <row r="147" spans="1:14" ht="19.5" customHeight="1" thickBot="1" x14ac:dyDescent="0.35">
      <c r="A147" s="26"/>
      <c r="B147" s="144" t="s">
        <v>65</v>
      </c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</row>
    <row r="148" spans="1:14" ht="19.5" customHeight="1" thickBot="1" x14ac:dyDescent="0.35">
      <c r="A148" s="26"/>
      <c r="B148" s="125" t="s">
        <v>53</v>
      </c>
      <c r="C148" s="116" t="s">
        <v>4</v>
      </c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8"/>
    </row>
    <row r="149" spans="1:14" ht="19.5" customHeight="1" thickBot="1" x14ac:dyDescent="0.35">
      <c r="A149" s="26"/>
      <c r="B149" s="126"/>
      <c r="C149" s="89" t="s">
        <v>45</v>
      </c>
      <c r="D149" s="90" t="s">
        <v>46</v>
      </c>
      <c r="E149" s="90" t="s">
        <v>47</v>
      </c>
      <c r="F149" s="90" t="s">
        <v>73</v>
      </c>
      <c r="G149" s="90" t="s">
        <v>74</v>
      </c>
      <c r="H149" s="90" t="s">
        <v>75</v>
      </c>
      <c r="I149" s="90" t="s">
        <v>79</v>
      </c>
      <c r="J149" s="90" t="s">
        <v>80</v>
      </c>
      <c r="K149" s="90" t="s">
        <v>81</v>
      </c>
      <c r="L149" s="90" t="s">
        <v>93</v>
      </c>
      <c r="M149" s="90" t="s">
        <v>94</v>
      </c>
      <c r="N149" s="91" t="s">
        <v>95</v>
      </c>
    </row>
    <row r="150" spans="1:14" ht="19.5" customHeight="1" x14ac:dyDescent="0.3">
      <c r="A150" s="26"/>
      <c r="B150" s="21" t="s">
        <v>49</v>
      </c>
      <c r="C150" s="92">
        <v>24.18</v>
      </c>
      <c r="D150" s="93">
        <v>31</v>
      </c>
      <c r="E150" s="93">
        <v>46.08</v>
      </c>
      <c r="F150" s="94">
        <v>65.680000000000007</v>
      </c>
      <c r="G150" s="94">
        <v>0</v>
      </c>
      <c r="H150" s="94">
        <v>72.84</v>
      </c>
      <c r="I150" s="93">
        <v>0</v>
      </c>
      <c r="J150" s="93">
        <v>0</v>
      </c>
      <c r="K150" s="93">
        <v>0</v>
      </c>
      <c r="L150" s="93">
        <v>0</v>
      </c>
      <c r="M150" s="93">
        <v>0</v>
      </c>
      <c r="N150" s="95">
        <f>56.1+28.05</f>
        <v>84.15</v>
      </c>
    </row>
    <row r="151" spans="1:14" ht="19.5" customHeight="1" thickBot="1" x14ac:dyDescent="0.35">
      <c r="A151" s="26"/>
      <c r="B151" s="31" t="s">
        <v>50</v>
      </c>
      <c r="C151" s="58">
        <v>1.21</v>
      </c>
      <c r="D151" s="44">
        <v>1.55</v>
      </c>
      <c r="E151" s="44">
        <v>2.2999999999999998</v>
      </c>
      <c r="F151" s="78">
        <v>3.28</v>
      </c>
      <c r="G151" s="78">
        <v>0</v>
      </c>
      <c r="H151" s="78">
        <v>3.64</v>
      </c>
      <c r="I151" s="44">
        <v>0</v>
      </c>
      <c r="J151" s="44">
        <v>0</v>
      </c>
      <c r="K151" s="44">
        <v>0</v>
      </c>
      <c r="L151" s="44">
        <v>0</v>
      </c>
      <c r="M151" s="44">
        <v>0</v>
      </c>
      <c r="N151" s="87">
        <f>2.81+1.4</f>
        <v>4.21</v>
      </c>
    </row>
    <row r="152" spans="1:14" ht="21" thickBot="1" x14ac:dyDescent="0.35">
      <c r="A152" s="26"/>
      <c r="B152" s="66" t="s">
        <v>9</v>
      </c>
      <c r="C152" s="128">
        <f>C150+C151+D150+D151+E150+E151+F150+F151+G150+G151+H150+H151+I150+I151+J150+J151+K150+K151+L150+M150+N150+L151+M151+N151</f>
        <v>340.11999999999995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30"/>
    </row>
    <row r="153" spans="1:14" ht="20.25" x14ac:dyDescent="0.3">
      <c r="A153" s="26"/>
      <c r="B153" s="26"/>
      <c r="C153" s="40"/>
      <c r="D153" s="40"/>
      <c r="E153" s="40"/>
    </row>
    <row r="154" spans="1:14" ht="21" thickBot="1" x14ac:dyDescent="0.35">
      <c r="A154" s="26"/>
      <c r="B154" s="148" t="s">
        <v>66</v>
      </c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</row>
    <row r="155" spans="1:14" ht="21" thickBot="1" x14ac:dyDescent="0.35">
      <c r="A155" s="26"/>
      <c r="B155" s="125" t="s">
        <v>67</v>
      </c>
      <c r="C155" s="116" t="s">
        <v>4</v>
      </c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8"/>
    </row>
    <row r="156" spans="1:14" ht="21" thickBot="1" x14ac:dyDescent="0.35">
      <c r="A156" s="26"/>
      <c r="B156" s="126"/>
      <c r="C156" s="62" t="s">
        <v>45</v>
      </c>
      <c r="D156" s="63" t="s">
        <v>46</v>
      </c>
      <c r="E156" s="63" t="s">
        <v>47</v>
      </c>
      <c r="F156" s="63" t="s">
        <v>73</v>
      </c>
      <c r="G156" s="63" t="s">
        <v>74</v>
      </c>
      <c r="H156" s="63" t="s">
        <v>75</v>
      </c>
      <c r="I156" s="63" t="s">
        <v>79</v>
      </c>
      <c r="J156" s="63" t="s">
        <v>80</v>
      </c>
      <c r="K156" s="63" t="s">
        <v>81</v>
      </c>
      <c r="L156" s="63" t="s">
        <v>93</v>
      </c>
      <c r="M156" s="63" t="s">
        <v>94</v>
      </c>
      <c r="N156" s="64" t="s">
        <v>95</v>
      </c>
    </row>
    <row r="157" spans="1:14" ht="21" thickBot="1" x14ac:dyDescent="0.35">
      <c r="A157" s="26"/>
      <c r="B157" s="31" t="s">
        <v>68</v>
      </c>
      <c r="C157" s="45">
        <v>0</v>
      </c>
      <c r="D157" s="46">
        <v>20</v>
      </c>
      <c r="E157" s="46">
        <v>0</v>
      </c>
      <c r="F157" s="79">
        <v>0</v>
      </c>
      <c r="G157" s="79">
        <v>0</v>
      </c>
      <c r="H157" s="79">
        <v>0</v>
      </c>
      <c r="I157" s="46">
        <v>0</v>
      </c>
      <c r="J157" s="46">
        <v>0</v>
      </c>
      <c r="K157" s="46">
        <v>0</v>
      </c>
      <c r="L157" s="46">
        <v>0</v>
      </c>
      <c r="M157" s="46">
        <v>0</v>
      </c>
      <c r="N157" s="88">
        <v>0</v>
      </c>
    </row>
    <row r="158" spans="1:14" ht="21" thickBot="1" x14ac:dyDescent="0.35">
      <c r="A158" s="26"/>
      <c r="B158" s="55" t="s">
        <v>9</v>
      </c>
      <c r="C158" s="177">
        <f>C157+D157+E157+F157+G157+H157+I157+J157+K157+L157+M157+N157</f>
        <v>20</v>
      </c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9"/>
    </row>
    <row r="159" spans="1:14" ht="20.25" x14ac:dyDescent="0.3">
      <c r="A159" s="26"/>
      <c r="B159" s="26"/>
      <c r="C159" s="40"/>
      <c r="D159" s="40"/>
      <c r="E159" s="40"/>
    </row>
    <row r="160" spans="1:14" ht="21" thickBot="1" x14ac:dyDescent="0.35">
      <c r="A160" s="26"/>
      <c r="B160" s="193" t="s">
        <v>70</v>
      </c>
      <c r="C160" s="193"/>
      <c r="D160" s="193"/>
      <c r="E160" s="193"/>
      <c r="F160" s="193"/>
      <c r="G160" s="193"/>
      <c r="H160" s="193"/>
      <c r="I160" s="193"/>
      <c r="J160" s="193"/>
      <c r="K160" s="193"/>
      <c r="L160" s="193"/>
      <c r="M160" s="193"/>
      <c r="N160" s="193"/>
    </row>
    <row r="161" spans="1:14" ht="21" thickBot="1" x14ac:dyDescent="0.35">
      <c r="A161" s="26"/>
      <c r="B161" s="125" t="s">
        <v>67</v>
      </c>
      <c r="C161" s="116" t="s">
        <v>4</v>
      </c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8"/>
    </row>
    <row r="162" spans="1:14" ht="21" thickBot="1" x14ac:dyDescent="0.35">
      <c r="A162" s="26"/>
      <c r="B162" s="126"/>
      <c r="C162" s="62" t="s">
        <v>45</v>
      </c>
      <c r="D162" s="63" t="s">
        <v>46</v>
      </c>
      <c r="E162" s="63" t="s">
        <v>47</v>
      </c>
      <c r="F162" s="63" t="s">
        <v>73</v>
      </c>
      <c r="G162" s="63" t="s">
        <v>74</v>
      </c>
      <c r="H162" s="63" t="s">
        <v>75</v>
      </c>
      <c r="I162" s="63" t="s">
        <v>79</v>
      </c>
      <c r="J162" s="63" t="s">
        <v>80</v>
      </c>
      <c r="K162" s="63" t="s">
        <v>81</v>
      </c>
      <c r="L162" s="63" t="s">
        <v>93</v>
      </c>
      <c r="M162" s="63" t="s">
        <v>94</v>
      </c>
      <c r="N162" s="64" t="s">
        <v>95</v>
      </c>
    </row>
    <row r="163" spans="1:14" ht="21" thickBot="1" x14ac:dyDescent="0.35">
      <c r="A163" s="26"/>
      <c r="B163" s="31" t="s">
        <v>71</v>
      </c>
      <c r="C163" s="45">
        <v>0</v>
      </c>
      <c r="D163" s="46">
        <v>100</v>
      </c>
      <c r="E163" s="46">
        <v>1000</v>
      </c>
      <c r="F163" s="79">
        <v>0</v>
      </c>
      <c r="G163" s="79">
        <v>0</v>
      </c>
      <c r="H163" s="79">
        <v>450</v>
      </c>
      <c r="I163" s="46">
        <v>0</v>
      </c>
      <c r="J163" s="46">
        <v>0</v>
      </c>
      <c r="K163" s="46">
        <v>0</v>
      </c>
      <c r="L163" s="46">
        <v>0</v>
      </c>
      <c r="M163" s="46">
        <v>0</v>
      </c>
      <c r="N163" s="88">
        <v>550</v>
      </c>
    </row>
    <row r="164" spans="1:14" ht="21" thickBot="1" x14ac:dyDescent="0.35">
      <c r="A164" s="69"/>
      <c r="B164" s="70" t="s">
        <v>9</v>
      </c>
      <c r="C164" s="194">
        <f>C163+D163+E163+F163+G163+H163+I163+J163+K163+L163+M163+N163</f>
        <v>2100</v>
      </c>
      <c r="D164" s="195"/>
      <c r="E164" s="195"/>
      <c r="F164" s="195"/>
      <c r="G164" s="195"/>
      <c r="H164" s="195"/>
      <c r="I164" s="195"/>
      <c r="J164" s="195"/>
      <c r="K164" s="195"/>
      <c r="L164" s="195"/>
      <c r="M164" s="195"/>
      <c r="N164" s="196"/>
    </row>
    <row r="165" spans="1:14" ht="20.25" x14ac:dyDescent="0.3">
      <c r="A165" s="26"/>
      <c r="B165" s="26"/>
      <c r="C165" s="40"/>
      <c r="D165" s="40"/>
      <c r="E165" s="40"/>
    </row>
    <row r="166" spans="1:14" ht="21" thickBot="1" x14ac:dyDescent="0.35">
      <c r="A166" s="26"/>
      <c r="B166" s="197" t="s">
        <v>69</v>
      </c>
      <c r="C166" s="197"/>
      <c r="D166" s="197"/>
      <c r="E166" s="197"/>
      <c r="F166" s="197"/>
      <c r="G166" s="197"/>
      <c r="H166" s="197"/>
      <c r="I166" s="197"/>
      <c r="J166" s="197"/>
      <c r="K166" s="197"/>
      <c r="L166" s="197"/>
      <c r="M166" s="197"/>
      <c r="N166" s="197"/>
    </row>
    <row r="167" spans="1:14" ht="21" thickBot="1" x14ac:dyDescent="0.35">
      <c r="A167" s="26"/>
      <c r="B167" s="125" t="s">
        <v>67</v>
      </c>
      <c r="C167" s="116" t="s">
        <v>4</v>
      </c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8"/>
    </row>
    <row r="168" spans="1:14" ht="21" thickBot="1" x14ac:dyDescent="0.35">
      <c r="A168" s="26"/>
      <c r="B168" s="126"/>
      <c r="C168" s="62" t="s">
        <v>45</v>
      </c>
      <c r="D168" s="63" t="s">
        <v>46</v>
      </c>
      <c r="E168" s="63" t="s">
        <v>47</v>
      </c>
      <c r="F168" s="63" t="s">
        <v>73</v>
      </c>
      <c r="G168" s="63" t="s">
        <v>74</v>
      </c>
      <c r="H168" s="63" t="s">
        <v>75</v>
      </c>
      <c r="I168" s="63" t="s">
        <v>79</v>
      </c>
      <c r="J168" s="63" t="s">
        <v>80</v>
      </c>
      <c r="K168" s="63" t="s">
        <v>81</v>
      </c>
      <c r="L168" s="63" t="s">
        <v>93</v>
      </c>
      <c r="M168" s="63" t="s">
        <v>94</v>
      </c>
      <c r="N168" s="64" t="s">
        <v>95</v>
      </c>
    </row>
    <row r="169" spans="1:14" ht="21" thickBot="1" x14ac:dyDescent="0.35">
      <c r="A169" s="26"/>
      <c r="B169" s="31" t="s">
        <v>72</v>
      </c>
      <c r="C169" s="45">
        <v>0</v>
      </c>
      <c r="D169" s="46">
        <v>100</v>
      </c>
      <c r="E169" s="46">
        <v>0</v>
      </c>
      <c r="F169" s="79">
        <v>300</v>
      </c>
      <c r="G169" s="79">
        <v>0</v>
      </c>
      <c r="H169" s="79">
        <v>0</v>
      </c>
      <c r="I169" s="46">
        <v>0</v>
      </c>
      <c r="J169" s="46">
        <v>0</v>
      </c>
      <c r="K169" s="46">
        <v>0</v>
      </c>
      <c r="L169" s="46">
        <v>0</v>
      </c>
      <c r="M169" s="46">
        <v>0</v>
      </c>
      <c r="N169" s="88">
        <v>0</v>
      </c>
    </row>
    <row r="170" spans="1:14" ht="21" thickBot="1" x14ac:dyDescent="0.35">
      <c r="A170" s="26"/>
      <c r="B170" s="71" t="s">
        <v>9</v>
      </c>
      <c r="C170" s="184">
        <f>C169+D169+E169+F169+G169+H169+I169+J169+K169+L169+M169+N169</f>
        <v>400</v>
      </c>
      <c r="D170" s="185"/>
      <c r="E170" s="185"/>
      <c r="F170" s="185"/>
      <c r="G170" s="185"/>
      <c r="H170" s="185"/>
      <c r="I170" s="185"/>
      <c r="J170" s="185"/>
      <c r="K170" s="185"/>
      <c r="L170" s="185"/>
      <c r="M170" s="185"/>
      <c r="N170" s="186"/>
    </row>
    <row r="171" spans="1:14" ht="20.25" x14ac:dyDescent="0.3">
      <c r="A171" s="26"/>
      <c r="B171" s="26"/>
      <c r="C171" s="40"/>
      <c r="D171" s="40"/>
      <c r="E171" s="40"/>
    </row>
    <row r="172" spans="1:14" ht="21" thickBot="1" x14ac:dyDescent="0.35">
      <c r="A172" s="26"/>
      <c r="B172" s="98" t="s">
        <v>97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</row>
    <row r="173" spans="1:14" ht="21" thickBot="1" x14ac:dyDescent="0.35">
      <c r="A173" s="26"/>
      <c r="B173" s="99" t="s">
        <v>98</v>
      </c>
      <c r="C173" s="101" t="s">
        <v>4</v>
      </c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3"/>
    </row>
    <row r="174" spans="1:14" ht="21" thickBot="1" x14ac:dyDescent="0.35">
      <c r="A174" s="26"/>
      <c r="B174" s="100"/>
      <c r="C174" s="62" t="s">
        <v>45</v>
      </c>
      <c r="D174" s="63" t="s">
        <v>46</v>
      </c>
      <c r="E174" s="63" t="s">
        <v>47</v>
      </c>
      <c r="F174" s="63" t="s">
        <v>73</v>
      </c>
      <c r="G174" s="63" t="s">
        <v>74</v>
      </c>
      <c r="H174" s="63" t="s">
        <v>75</v>
      </c>
      <c r="I174" s="63" t="s">
        <v>79</v>
      </c>
      <c r="J174" s="63" t="s">
        <v>80</v>
      </c>
      <c r="K174" s="64" t="s">
        <v>81</v>
      </c>
      <c r="L174" s="63" t="s">
        <v>93</v>
      </c>
      <c r="M174" s="63" t="s">
        <v>94</v>
      </c>
      <c r="N174" s="64" t="s">
        <v>95</v>
      </c>
    </row>
    <row r="175" spans="1:14" ht="21" thickBot="1" x14ac:dyDescent="0.35">
      <c r="A175" s="26"/>
      <c r="B175" s="10" t="s">
        <v>96</v>
      </c>
      <c r="C175" s="45">
        <v>0</v>
      </c>
      <c r="D175" s="46">
        <v>0</v>
      </c>
      <c r="E175" s="46">
        <v>0</v>
      </c>
      <c r="F175" s="79">
        <v>0</v>
      </c>
      <c r="G175" s="79">
        <v>0</v>
      </c>
      <c r="H175" s="79">
        <v>0</v>
      </c>
      <c r="I175" s="46">
        <v>0</v>
      </c>
      <c r="J175" s="46">
        <v>0</v>
      </c>
      <c r="K175" s="46">
        <v>0</v>
      </c>
      <c r="L175" s="46">
        <v>241.89</v>
      </c>
      <c r="M175" s="46">
        <v>0</v>
      </c>
      <c r="N175" s="88">
        <f>585.05+224.63</f>
        <v>809.68</v>
      </c>
    </row>
    <row r="176" spans="1:14" ht="21" thickBot="1" x14ac:dyDescent="0.35">
      <c r="A176" s="26"/>
      <c r="B176" s="96" t="s">
        <v>9</v>
      </c>
      <c r="C176" s="104">
        <f>C175+D175+E175+F175+G175+H175+I175+J175+K175+L175+M175+N175</f>
        <v>1051.57</v>
      </c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6"/>
    </row>
    <row r="177" spans="1:5" ht="20.25" x14ac:dyDescent="0.3">
      <c r="A177" s="26"/>
      <c r="B177" s="26"/>
      <c r="C177" s="40"/>
      <c r="D177" s="40"/>
      <c r="E177" s="40"/>
    </row>
    <row r="178" spans="1:5" ht="20.25" x14ac:dyDescent="0.3">
      <c r="A178" s="26"/>
      <c r="B178" s="26"/>
      <c r="C178" s="40" t="s">
        <v>52</v>
      </c>
      <c r="D178" s="40"/>
      <c r="E178" s="40"/>
    </row>
    <row r="179" spans="1:5" ht="20.25" x14ac:dyDescent="0.3">
      <c r="A179" s="26"/>
      <c r="B179" s="26"/>
      <c r="C179" s="40"/>
      <c r="D179" s="40"/>
      <c r="E179" s="40"/>
    </row>
    <row r="180" spans="1:5" ht="20.25" x14ac:dyDescent="0.3">
      <c r="A180" s="26"/>
      <c r="B180" s="26"/>
      <c r="C180" s="40" t="s">
        <v>23</v>
      </c>
      <c r="D180" s="40"/>
      <c r="E180" s="40"/>
    </row>
    <row r="181" spans="1:5" ht="20.25" x14ac:dyDescent="0.3">
      <c r="A181" s="26"/>
      <c r="B181" s="26"/>
      <c r="C181" s="65" t="s">
        <v>51</v>
      </c>
      <c r="D181" s="40"/>
      <c r="E181" s="40"/>
    </row>
  </sheetData>
  <mergeCells count="102">
    <mergeCell ref="C170:N170"/>
    <mergeCell ref="C62:N62"/>
    <mergeCell ref="C63:N63"/>
    <mergeCell ref="C65:N65"/>
    <mergeCell ref="C66:N66"/>
    <mergeCell ref="C68:N68"/>
    <mergeCell ref="C69:N69"/>
    <mergeCell ref="C70:N70"/>
    <mergeCell ref="B154:N154"/>
    <mergeCell ref="C161:N161"/>
    <mergeCell ref="B160:N160"/>
    <mergeCell ref="C164:N164"/>
    <mergeCell ref="C167:N167"/>
    <mergeCell ref="B166:N166"/>
    <mergeCell ref="C139:N139"/>
    <mergeCell ref="C113:N113"/>
    <mergeCell ref="C110:N110"/>
    <mergeCell ref="B109:N109"/>
    <mergeCell ref="B110:B111"/>
    <mergeCell ref="B98:B99"/>
    <mergeCell ref="B104:B105"/>
    <mergeCell ref="C101:N101"/>
    <mergeCell ref="C98:N98"/>
    <mergeCell ref="C116:N116"/>
    <mergeCell ref="B115:N115"/>
    <mergeCell ref="B155:B156"/>
    <mergeCell ref="B161:B162"/>
    <mergeCell ref="B167:B168"/>
    <mergeCell ref="C152:N152"/>
    <mergeCell ref="C155:N155"/>
    <mergeCell ref="C158:N158"/>
    <mergeCell ref="C119:N119"/>
    <mergeCell ref="C122:N122"/>
    <mergeCell ref="B121:N121"/>
    <mergeCell ref="B116:B117"/>
    <mergeCell ref="C46:N46"/>
    <mergeCell ref="B49:N49"/>
    <mergeCell ref="C50:N50"/>
    <mergeCell ref="C77:N77"/>
    <mergeCell ref="C80:N80"/>
    <mergeCell ref="B79:N79"/>
    <mergeCell ref="B74:B75"/>
    <mergeCell ref="B80:B81"/>
    <mergeCell ref="C67:M67"/>
    <mergeCell ref="C64:N64"/>
    <mergeCell ref="C83:N83"/>
    <mergeCell ref="C86:N86"/>
    <mergeCell ref="B85:N85"/>
    <mergeCell ref="C89:N89"/>
    <mergeCell ref="C95:N95"/>
    <mergeCell ref="C92:N92"/>
    <mergeCell ref="B91:N91"/>
    <mergeCell ref="B86:B87"/>
    <mergeCell ref="B92:B93"/>
    <mergeCell ref="C40:N40"/>
    <mergeCell ref="B42:N42"/>
    <mergeCell ref="C43:N43"/>
    <mergeCell ref="C71:N71"/>
    <mergeCell ref="C74:N74"/>
    <mergeCell ref="B73:N73"/>
    <mergeCell ref="B50:B51"/>
    <mergeCell ref="B43:B44"/>
    <mergeCell ref="B148:B149"/>
    <mergeCell ref="B142:B143"/>
    <mergeCell ref="B127:N127"/>
    <mergeCell ref="C142:N142"/>
    <mergeCell ref="C145:N145"/>
    <mergeCell ref="B141:N141"/>
    <mergeCell ref="B147:N147"/>
    <mergeCell ref="C128:N128"/>
    <mergeCell ref="C131:N131"/>
    <mergeCell ref="C134:N134"/>
    <mergeCell ref="B133:N133"/>
    <mergeCell ref="C148:N148"/>
    <mergeCell ref="B97:N97"/>
    <mergeCell ref="B103:N103"/>
    <mergeCell ref="C104:N104"/>
    <mergeCell ref="C107:N107"/>
    <mergeCell ref="B172:N172"/>
    <mergeCell ref="B173:B174"/>
    <mergeCell ref="C173:N173"/>
    <mergeCell ref="C176:N176"/>
    <mergeCell ref="B1:E1"/>
    <mergeCell ref="B3:E3"/>
    <mergeCell ref="B5:E5"/>
    <mergeCell ref="B31:B32"/>
    <mergeCell ref="B37:B38"/>
    <mergeCell ref="C15:C22"/>
    <mergeCell ref="D15:D22"/>
    <mergeCell ref="B10:B11"/>
    <mergeCell ref="C10:N10"/>
    <mergeCell ref="B9:N9"/>
    <mergeCell ref="C31:N31"/>
    <mergeCell ref="B30:N30"/>
    <mergeCell ref="C34:N34"/>
    <mergeCell ref="B36:N36"/>
    <mergeCell ref="C37:N37"/>
    <mergeCell ref="B7:N7"/>
    <mergeCell ref="B134:B135"/>
    <mergeCell ref="B128:B129"/>
    <mergeCell ref="B122:B123"/>
    <mergeCell ref="C125:N125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Četvrto tromjesečje 2025.godine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2026-01-07T12:33:14Z</cp:lastPrinted>
  <dcterms:created xsi:type="dcterms:W3CDTF">2017-04-09T18:12:24Z</dcterms:created>
  <dcterms:modified xsi:type="dcterms:W3CDTF">2026-01-15T10:00:56Z</dcterms:modified>
</cp:coreProperties>
</file>