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3. godina\Financijska izvješća za 2023. godinu\Godišnja (I.-XII.2023.)\"/>
    </mc:Choice>
  </mc:AlternateContent>
  <xr:revisionPtr revIDLastSave="0" documentId="13_ncr:1_{F1F00796-6AFC-4F53-82D2-BCEB6E07BE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etvrto tromjesečje 2023.god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3" i="1" l="1"/>
  <c r="C62" i="1" l="1"/>
  <c r="N118" i="1"/>
  <c r="N117" i="1"/>
  <c r="N43" i="1"/>
  <c r="N42" i="1" l="1"/>
  <c r="N105" i="1" l="1"/>
  <c r="N104" i="1"/>
  <c r="M43" i="1" l="1"/>
  <c r="M42" i="1"/>
  <c r="C53" i="1"/>
  <c r="M12" i="1"/>
  <c r="L12" i="1"/>
  <c r="K42" i="1"/>
  <c r="K43" i="1"/>
  <c r="K17" i="1"/>
  <c r="C137" i="1" l="1"/>
  <c r="C131" i="1"/>
  <c r="C112" i="1"/>
  <c r="C98" i="1"/>
  <c r="C86" i="1"/>
  <c r="C80" i="1"/>
  <c r="C74" i="1"/>
  <c r="C51" i="1"/>
  <c r="C37" i="1"/>
  <c r="C29" i="1" l="1"/>
  <c r="C27" i="1"/>
  <c r="C26" i="1"/>
  <c r="K12" i="1"/>
  <c r="J12" i="1"/>
  <c r="E23" i="1"/>
  <c r="C30" i="1" s="1"/>
  <c r="H124" i="1"/>
  <c r="I43" i="1"/>
  <c r="I105" i="1"/>
  <c r="I104" i="1"/>
  <c r="I103" i="1"/>
  <c r="I16" i="1"/>
  <c r="C28" i="1" s="1"/>
  <c r="H42" i="1"/>
  <c r="H91" i="1"/>
  <c r="H67" i="1"/>
  <c r="G47" i="1"/>
  <c r="G43" i="1"/>
  <c r="G42" i="1"/>
  <c r="G91" i="1"/>
  <c r="C50" i="1" l="1"/>
  <c r="G12" i="1"/>
  <c r="C25" i="1" s="1"/>
  <c r="F118" i="1" l="1"/>
  <c r="F117" i="1"/>
  <c r="F67" i="1"/>
  <c r="C68" i="1" s="1"/>
  <c r="F91" i="1"/>
  <c r="C92" i="1" s="1"/>
  <c r="F42" i="1"/>
  <c r="D47" i="1"/>
  <c r="C54" i="1" s="1"/>
  <c r="E124" i="1"/>
  <c r="C125" i="1" s="1"/>
  <c r="E42" i="1"/>
  <c r="C49" i="1" l="1"/>
  <c r="C119" i="1"/>
  <c r="D104" i="1"/>
  <c r="D105" i="1"/>
  <c r="D103" i="1"/>
  <c r="C106" i="1" s="1"/>
  <c r="D45" i="1" l="1"/>
  <c r="C52" i="1" s="1"/>
  <c r="C31" i="1" l="1"/>
  <c r="C56" i="1"/>
</calcChain>
</file>

<file path=xl/sharedStrings.xml><?xml version="1.0" encoding="utf-8"?>
<sst xmlns="http://schemas.openxmlformats.org/spreadsheetml/2006/main" count="314" uniqueCount="91">
  <si>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</si>
  <si>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</si>
  <si>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</si>
  <si>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</si>
  <si>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</si>
  <si>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</si>
  <si>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</si>
  <si>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</si>
  <si>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</si>
  <si>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UKUPNO</t>
  </si>
  <si>
    <t>DRŽAVNI PRORAČUN (63612)</t>
  </si>
  <si>
    <t>VSŽ NENADLEŽNI PRORAČUN (636131)</t>
  </si>
  <si>
    <t>Prijevoz</t>
  </si>
  <si>
    <t>671112-Grad</t>
  </si>
  <si>
    <t>671111-decentralizirani</t>
  </si>
  <si>
    <t>67121-nefinancijska imovina</t>
  </si>
  <si>
    <t xml:space="preserve">PRIHODI IZ NADLEŽNOG PRORAČUNA (GRAD VINKOVCI) </t>
  </si>
  <si>
    <t>TEKUĆE DONACIJE OD NEPROFITNIH ORGANIZACIJA (66312)</t>
  </si>
  <si>
    <t>Potpore-novorođeno dijete</t>
  </si>
  <si>
    <t>OSTALI PRIHODI (68311)</t>
  </si>
  <si>
    <t>Režije, kupnja glazbenih instrumenata</t>
  </si>
  <si>
    <t>Donacije</t>
  </si>
  <si>
    <t>Dar za Svetog Nikolu</t>
  </si>
  <si>
    <t>Božićnica</t>
  </si>
  <si>
    <t>PRIHODI OD POZITIVNIH TEČAJNIH RAZLIKA (64151)</t>
  </si>
  <si>
    <t>Prihod od pozitivnih tečajnih razlika</t>
  </si>
  <si>
    <t>Tečajne razlike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</si>
  <si>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</si>
  <si>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</si>
  <si>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</si>
  <si>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</si>
  <si>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</si>
  <si>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 xml:space="preserve">Donacija </t>
  </si>
  <si>
    <t>Naknada za bolovanje preko 90 dana</t>
  </si>
  <si>
    <t xml:space="preserve">Prihod od najma instrumenata </t>
  </si>
  <si>
    <t>Regres+otpremnina+jubilarna+novorođeno dijete+dar djeci+mentorstvo+smrtni slučaj</t>
  </si>
  <si>
    <t>671115-prijevoz</t>
  </si>
  <si>
    <t>_______________________</t>
  </si>
  <si>
    <t xml:space="preserve">M.P. </t>
  </si>
  <si>
    <t xml:space="preserve">Ravnateljica: </t>
  </si>
  <si>
    <t>ZATEZNE KAMATE IZ OBVEZNIH ODNOSA (64143)</t>
  </si>
  <si>
    <t>Zatezne kamate od ovrha</t>
  </si>
  <si>
    <t>671111-ugovor o djelu</t>
  </si>
  <si>
    <t>671113-Grad projekt VIVU</t>
  </si>
  <si>
    <t>Sudske presude</t>
  </si>
  <si>
    <t>KAPITALNE POMOĆI IZ DRŽAVNOG PRORAČUNA PRORAČUNSKIM KORISNICIMA PRORAČUNA JLP(R)S (63622)</t>
  </si>
  <si>
    <t>Knjižnica</t>
  </si>
  <si>
    <t>Ovršni postupci</t>
  </si>
  <si>
    <t>Note</t>
  </si>
  <si>
    <t>Nagrade za mentorstvo + najbolji nastavnik</t>
  </si>
  <si>
    <t>ASISTENTI U NASTAVI</t>
  </si>
  <si>
    <t>Konta za asistente</t>
  </si>
  <si>
    <t>671116-gradska sredstva (50)</t>
  </si>
  <si>
    <t>639312-državna sredstva (51)</t>
  </si>
  <si>
    <t>639311-europska sredstva (52)</t>
  </si>
  <si>
    <t>Prihod od prodaja</t>
  </si>
  <si>
    <t>Prodaja glazbenog instrumenta</t>
  </si>
  <si>
    <t>PRIHOD OD PRODAJE GLAZBENIH INSTRUMENATA I OPREME (72262)</t>
  </si>
  <si>
    <t>OVRŠNI POSTUPCI I ENC UREĐAJ</t>
  </si>
  <si>
    <t>Javni bilježnik, klauzula, predujam fine, popust ENC uređaj</t>
  </si>
  <si>
    <t xml:space="preserve">siječanj 2023. </t>
  </si>
  <si>
    <t>veljača 2023.</t>
  </si>
  <si>
    <t xml:space="preserve">ožujak 2023. </t>
  </si>
  <si>
    <t xml:space="preserve">       Dinka Peti, mag.mus.</t>
  </si>
  <si>
    <t>Daroviti učenici</t>
  </si>
  <si>
    <t>SHEMA VOĆA</t>
  </si>
  <si>
    <t>Voće</t>
  </si>
  <si>
    <t>639311-europska sredstva (55)</t>
  </si>
  <si>
    <t>639312-državna sredstva (56)</t>
  </si>
  <si>
    <t>travanj 2023.</t>
  </si>
  <si>
    <t>svibanj 2023.</t>
  </si>
  <si>
    <t xml:space="preserve">lipanj 2023. </t>
  </si>
  <si>
    <t>PRIJEVOZA UČENIKA (63612)</t>
  </si>
  <si>
    <t>HIGIJENSKE POTREPŠTINE UČENICA (63612)</t>
  </si>
  <si>
    <t>Zalihe menstrualnih higijenskih potrepština</t>
  </si>
  <si>
    <t>srpanj 2023.</t>
  </si>
  <si>
    <t>kolovoz 2023.</t>
  </si>
  <si>
    <t xml:space="preserve">rujan 2023. </t>
  </si>
  <si>
    <t>Prijevoz učenika na nastavi</t>
  </si>
  <si>
    <t>KAPITALNE POMOĆI IZ DRŽAVNOG PRORAČUNA (63622)</t>
  </si>
  <si>
    <t>Program Sibelius</t>
  </si>
  <si>
    <t>VINKOVCI, 01.01.2023. - 31.12.2023.</t>
  </si>
  <si>
    <t>PRIHODI PRORAČUNA - ČETVRTI KVARTAL</t>
  </si>
  <si>
    <t>Plaća 12/2022-11/2023</t>
  </si>
  <si>
    <t>Vanjski suradnici 12/2022-11/2023</t>
  </si>
  <si>
    <t>Doprinos invalida 12/2022-11/2023</t>
  </si>
  <si>
    <t>listopad 2023.</t>
  </si>
  <si>
    <t>studeni 2023.</t>
  </si>
  <si>
    <t xml:space="preserve">prosinac 2023. </t>
  </si>
  <si>
    <t>Jubilarna nagrada, nagrada za smrtni slučaj i otpremnina</t>
  </si>
  <si>
    <t>671115-prijevoz 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</si>
</sst>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0\ _k_n"/>
    <numFmt numFmtId="166" formatCode="_-* #,##0.00\ _k_n_-;\-* #,##0.00\ _k_n_-;_-* &quot;-&quot;??\ _k_n_-;_-@_-"/>
    <numFmt numFmtId="167" formatCode="#,##0.00_ ;\-#,##0.00\ 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BF9A1"/>
        <bgColor indexed="64"/>
      </patternFill>
    </fill>
    <fill>
      <patternFill patternType="solid">
        <fgColor rgb="FFFAF6C2"/>
        <bgColor indexed="64"/>
      </patternFill>
    </fill>
    <fill>
      <patternFill patternType="solid">
        <fgColor rgb="FFAEF8EF"/>
        <bgColor indexed="64"/>
      </patternFill>
    </fill>
    <fill>
      <patternFill patternType="solid">
        <fgColor rgb="FFCC6077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vertical="top"/>
    </xf>
    <xf numFmtId="0" fontId="2" fillId="0" borderId="0" xfId="0" applyFont="1" applyBorder="1"/>
    <xf numFmtId="165" fontId="2" fillId="0" borderId="0" xfId="0" applyNumberFormat="1" applyFont="1" applyBorder="1" applyAlignment="1">
      <alignment vertical="top"/>
    </xf>
    <xf numFmtId="165" fontId="2" fillId="0" borderId="4" xfId="0" applyNumberFormat="1" applyFont="1" applyBorder="1"/>
    <xf numFmtId="165" fontId="2" fillId="0" borderId="6" xfId="0" applyNumberFormat="1" applyFont="1" applyBorder="1"/>
    <xf numFmtId="165" fontId="2" fillId="0" borderId="1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/>
    <xf numFmtId="0" fontId="2" fillId="0" borderId="18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0" borderId="17" xfId="0" applyFont="1" applyBorder="1"/>
    <xf numFmtId="0" fontId="2" fillId="0" borderId="23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5" xfId="0" applyFont="1" applyBorder="1"/>
    <xf numFmtId="165" fontId="2" fillId="0" borderId="5" xfId="0" applyNumberFormat="1" applyFont="1" applyBorder="1"/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0" fontId="4" fillId="0" borderId="0" xfId="0" applyFont="1"/>
    <xf numFmtId="165" fontId="2" fillId="3" borderId="1" xfId="0" applyNumberFormat="1" applyFont="1" applyFill="1" applyBorder="1" applyAlignment="1">
      <alignment vertical="top"/>
    </xf>
    <xf numFmtId="165" fontId="2" fillId="3" borderId="8" xfId="0" applyNumberFormat="1" applyFont="1" applyFill="1" applyBorder="1" applyAlignment="1">
      <alignment vertical="top"/>
    </xf>
    <xf numFmtId="0" fontId="2" fillId="0" borderId="18" xfId="0" applyFont="1" applyBorder="1"/>
    <xf numFmtId="0" fontId="2" fillId="0" borderId="21" xfId="0" applyFont="1" applyBorder="1"/>
    <xf numFmtId="0" fontId="2" fillId="0" borderId="17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165" fontId="2" fillId="0" borderId="3" xfId="0" applyNumberFormat="1" applyFont="1" applyBorder="1" applyAlignment="1">
      <alignment vertical="top"/>
    </xf>
    <xf numFmtId="0" fontId="7" fillId="0" borderId="0" xfId="0" applyFont="1"/>
    <xf numFmtId="0" fontId="3" fillId="12" borderId="0" xfId="0" applyFont="1" applyFill="1"/>
    <xf numFmtId="165" fontId="2" fillId="0" borderId="0" xfId="0" applyNumberFormat="1" applyFont="1"/>
    <xf numFmtId="165" fontId="2" fillId="0" borderId="9" xfId="0" applyNumberFormat="1" applyFont="1" applyBorder="1"/>
    <xf numFmtId="165" fontId="2" fillId="0" borderId="8" xfId="0" applyNumberFormat="1" applyFont="1" applyBorder="1"/>
    <xf numFmtId="165" fontId="2" fillId="0" borderId="13" xfId="0" applyNumberFormat="1" applyFont="1" applyBorder="1" applyAlignment="1">
      <alignment horizontal="center"/>
    </xf>
    <xf numFmtId="165" fontId="2" fillId="0" borderId="16" xfId="0" applyNumberFormat="1" applyFont="1" applyBorder="1"/>
    <xf numFmtId="165" fontId="2" fillId="0" borderId="16" xfId="0" applyNumberFormat="1" applyFont="1" applyBorder="1" applyAlignment="1">
      <alignment horizontal="center"/>
    </xf>
    <xf numFmtId="0" fontId="1" fillId="2" borderId="24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165" fontId="1" fillId="4" borderId="26" xfId="0" applyNumberFormat="1" applyFont="1" applyFill="1" applyBorder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2" fillId="3" borderId="23" xfId="0" applyFont="1" applyFill="1" applyBorder="1"/>
    <xf numFmtId="0" fontId="2" fillId="3" borderId="21" xfId="0" applyFont="1" applyFill="1" applyBorder="1"/>
    <xf numFmtId="165" fontId="2" fillId="0" borderId="5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3" fontId="2" fillId="0" borderId="0" xfId="0" applyNumberFormat="1" applyFont="1"/>
    <xf numFmtId="0" fontId="3" fillId="15" borderId="0" xfId="0" applyFont="1" applyFill="1"/>
    <xf numFmtId="164" fontId="1" fillId="2" borderId="28" xfId="0" applyNumberFormat="1" applyFont="1" applyFill="1" applyBorder="1" applyAlignment="1">
      <alignment horizontal="center" vertical="center"/>
    </xf>
    <xf numFmtId="164" fontId="1" fillId="2" borderId="29" xfId="0" applyNumberFormat="1" applyFont="1" applyFill="1" applyBorder="1" applyAlignment="1">
      <alignment horizontal="center" vertical="center"/>
    </xf>
    <xf numFmtId="164" fontId="1" fillId="2" borderId="30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vertical="top"/>
    </xf>
    <xf numFmtId="165" fontId="2" fillId="0" borderId="5" xfId="0" applyNumberFormat="1" applyFont="1" applyBorder="1" applyAlignment="1">
      <alignment vertical="top"/>
    </xf>
    <xf numFmtId="165" fontId="2" fillId="3" borderId="5" xfId="0" applyNumberFormat="1" applyFont="1" applyFill="1" applyBorder="1" applyAlignment="1">
      <alignment vertical="top"/>
    </xf>
    <xf numFmtId="165" fontId="2" fillId="3" borderId="7" xfId="0" applyNumberFormat="1" applyFont="1" applyFill="1" applyBorder="1" applyAlignment="1">
      <alignment vertical="top"/>
    </xf>
    <xf numFmtId="0" fontId="2" fillId="3" borderId="12" xfId="0" applyFont="1" applyFill="1" applyBorder="1"/>
    <xf numFmtId="0" fontId="2" fillId="0" borderId="11" xfId="0" applyFont="1" applyBorder="1" applyAlignment="1">
      <alignment wrapText="1"/>
    </xf>
    <xf numFmtId="165" fontId="2" fillId="0" borderId="2" xfId="0" applyNumberFormat="1" applyFont="1" applyBorder="1" applyAlignment="1">
      <alignment horizontal="center"/>
    </xf>
    <xf numFmtId="165" fontId="2" fillId="0" borderId="14" xfId="0" applyNumberFormat="1" applyFont="1" applyBorder="1"/>
    <xf numFmtId="165" fontId="2" fillId="0" borderId="25" xfId="0" applyNumberFormat="1" applyFont="1" applyBorder="1" applyAlignment="1">
      <alignment horizontal="center"/>
    </xf>
    <xf numFmtId="165" fontId="2" fillId="0" borderId="36" xfId="0" applyNumberFormat="1" applyFont="1" applyBorder="1"/>
    <xf numFmtId="165" fontId="2" fillId="0" borderId="26" xfId="0" applyNumberFormat="1" applyFont="1" applyBorder="1"/>
    <xf numFmtId="164" fontId="1" fillId="2" borderId="13" xfId="0" applyNumberFormat="1" applyFont="1" applyFill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1" fillId="11" borderId="15" xfId="0" applyFont="1" applyFill="1" applyBorder="1" applyAlignment="1">
      <alignment horizontal="center"/>
    </xf>
    <xf numFmtId="0" fontId="1" fillId="12" borderId="15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1" fillId="14" borderId="12" xfId="0" applyFont="1" applyFill="1" applyBorder="1" applyAlignment="1">
      <alignment horizontal="center"/>
    </xf>
    <xf numFmtId="0" fontId="1" fillId="15" borderId="15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1" fillId="17" borderId="15" xfId="0" applyFont="1" applyFill="1" applyBorder="1" applyAlignment="1">
      <alignment horizontal="center"/>
    </xf>
    <xf numFmtId="0" fontId="1" fillId="18" borderId="15" xfId="0" applyFont="1" applyFill="1" applyBorder="1" applyAlignment="1">
      <alignment horizontal="center"/>
    </xf>
    <xf numFmtId="0" fontId="1" fillId="19" borderId="15" xfId="0" applyFont="1" applyFill="1" applyBorder="1" applyAlignment="1">
      <alignment horizontal="center"/>
    </xf>
    <xf numFmtId="165" fontId="2" fillId="0" borderId="37" xfId="0" applyNumberFormat="1" applyFont="1" applyBorder="1"/>
    <xf numFmtId="165" fontId="2" fillId="0" borderId="38" xfId="0" applyNumberFormat="1" applyFont="1" applyBorder="1"/>
    <xf numFmtId="165" fontId="2" fillId="0" borderId="39" xfId="0" applyNumberFormat="1" applyFont="1" applyBorder="1"/>
    <xf numFmtId="165" fontId="2" fillId="0" borderId="33" xfId="0" applyNumberFormat="1" applyFont="1" applyBorder="1"/>
    <xf numFmtId="165" fontId="2" fillId="0" borderId="34" xfId="0" applyNumberFormat="1" applyFont="1" applyBorder="1"/>
    <xf numFmtId="165" fontId="2" fillId="0" borderId="35" xfId="0" applyNumberFormat="1" applyFont="1" applyBorder="1"/>
    <xf numFmtId="166" fontId="2" fillId="0" borderId="16" xfId="0" applyNumberFormat="1" applyFont="1" applyBorder="1"/>
    <xf numFmtId="167" fontId="2" fillId="0" borderId="14" xfId="0" applyNumberFormat="1" applyFont="1" applyBorder="1"/>
    <xf numFmtId="165" fontId="2" fillId="3" borderId="5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12" borderId="0" xfId="0" applyFont="1" applyFill="1" applyBorder="1" applyAlignment="1">
      <alignment horizontal="center"/>
    </xf>
    <xf numFmtId="165" fontId="1" fillId="12" borderId="12" xfId="0" applyNumberFormat="1" applyFont="1" applyFill="1" applyBorder="1" applyAlignment="1">
      <alignment horizontal="center"/>
    </xf>
    <xf numFmtId="165" fontId="1" fillId="12" borderId="22" xfId="0" applyNumberFormat="1" applyFont="1" applyFill="1" applyBorder="1" applyAlignment="1">
      <alignment horizontal="center"/>
    </xf>
    <xf numFmtId="165" fontId="1" fillId="12" borderId="27" xfId="0" applyNumberFormat="1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5" fontId="2" fillId="3" borderId="37" xfId="0" applyNumberFormat="1" applyFont="1" applyFill="1" applyBorder="1" applyAlignment="1">
      <alignment horizontal="center"/>
    </xf>
    <xf numFmtId="165" fontId="2" fillId="3" borderId="38" xfId="0" applyNumberFormat="1" applyFont="1" applyFill="1" applyBorder="1" applyAlignment="1">
      <alignment horizontal="center"/>
    </xf>
    <xf numFmtId="165" fontId="2" fillId="3" borderId="39" xfId="0" applyNumberFormat="1" applyFont="1" applyFill="1" applyBorder="1" applyAlignment="1">
      <alignment horizontal="center"/>
    </xf>
    <xf numFmtId="165" fontId="1" fillId="6" borderId="13" xfId="0" applyNumberFormat="1" applyFont="1" applyFill="1" applyBorder="1" applyAlignment="1">
      <alignment horizontal="center"/>
    </xf>
    <xf numFmtId="165" fontId="1" fillId="6" borderId="16" xfId="0" applyNumberFormat="1" applyFont="1" applyFill="1" applyBorder="1" applyAlignment="1">
      <alignment horizontal="center"/>
    </xf>
    <xf numFmtId="165" fontId="1" fillId="6" borderId="14" xfId="0" applyNumberFormat="1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165" fontId="1" fillId="7" borderId="12" xfId="0" applyNumberFormat="1" applyFont="1" applyFill="1" applyBorder="1" applyAlignment="1">
      <alignment horizontal="center"/>
    </xf>
    <xf numFmtId="165" fontId="1" fillId="7" borderId="22" xfId="0" applyNumberFormat="1" applyFont="1" applyFill="1" applyBorder="1" applyAlignment="1">
      <alignment horizontal="center"/>
    </xf>
    <xf numFmtId="165" fontId="1" fillId="7" borderId="27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5" fontId="1" fillId="5" borderId="31" xfId="0" applyNumberFormat="1" applyFont="1" applyFill="1" applyBorder="1" applyAlignment="1">
      <alignment horizontal="center"/>
    </xf>
    <xf numFmtId="165" fontId="1" fillId="5" borderId="32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4" borderId="2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5" borderId="0" xfId="0" applyFont="1" applyFill="1" applyBorder="1" applyAlignment="1">
      <alignment horizontal="center"/>
    </xf>
    <xf numFmtId="165" fontId="1" fillId="17" borderId="15" xfId="0" applyNumberFormat="1" applyFont="1" applyFill="1" applyBorder="1" applyAlignment="1">
      <alignment horizontal="center"/>
    </xf>
    <xf numFmtId="165" fontId="1" fillId="17" borderId="31" xfId="0" applyNumberFormat="1" applyFont="1" applyFill="1" applyBorder="1" applyAlignment="1">
      <alignment horizontal="center"/>
    </xf>
    <xf numFmtId="165" fontId="1" fillId="17" borderId="32" xfId="0" applyNumberFormat="1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165" fontId="1" fillId="10" borderId="12" xfId="0" applyNumberFormat="1" applyFont="1" applyFill="1" applyBorder="1" applyAlignment="1">
      <alignment horizontal="center"/>
    </xf>
    <xf numFmtId="165" fontId="1" fillId="10" borderId="22" xfId="0" applyNumberFormat="1" applyFont="1" applyFill="1" applyBorder="1" applyAlignment="1">
      <alignment horizontal="center"/>
    </xf>
    <xf numFmtId="165" fontId="1" fillId="10" borderId="27" xfId="0" applyNumberFormat="1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165" fontId="1" fillId="11" borderId="15" xfId="0" applyNumberFormat="1" applyFont="1" applyFill="1" applyBorder="1" applyAlignment="1">
      <alignment horizontal="center"/>
    </xf>
    <xf numFmtId="165" fontId="1" fillId="11" borderId="31" xfId="0" applyNumberFormat="1" applyFont="1" applyFill="1" applyBorder="1" applyAlignment="1">
      <alignment horizontal="center"/>
    </xf>
    <xf numFmtId="165" fontId="1" fillId="11" borderId="32" xfId="0" applyNumberFormat="1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165" fontId="1" fillId="8" borderId="15" xfId="0" applyNumberFormat="1" applyFont="1" applyFill="1" applyBorder="1" applyAlignment="1">
      <alignment horizontal="center"/>
    </xf>
    <xf numFmtId="165" fontId="1" fillId="8" borderId="31" xfId="0" applyNumberFormat="1" applyFont="1" applyFill="1" applyBorder="1" applyAlignment="1">
      <alignment horizontal="center"/>
    </xf>
    <xf numFmtId="165" fontId="1" fillId="8" borderId="32" xfId="0" applyNumberFormat="1" applyFont="1" applyFill="1" applyBorder="1" applyAlignment="1">
      <alignment horizontal="center"/>
    </xf>
    <xf numFmtId="165" fontId="1" fillId="9" borderId="12" xfId="0" applyNumberFormat="1" applyFont="1" applyFill="1" applyBorder="1" applyAlignment="1">
      <alignment horizontal="center"/>
    </xf>
    <xf numFmtId="165" fontId="1" fillId="9" borderId="22" xfId="0" applyNumberFormat="1" applyFont="1" applyFill="1" applyBorder="1" applyAlignment="1">
      <alignment horizontal="center"/>
    </xf>
    <xf numFmtId="165" fontId="1" fillId="9" borderId="27" xfId="0" applyNumberFormat="1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165" fontId="1" fillId="15" borderId="12" xfId="0" applyNumberFormat="1" applyFont="1" applyFill="1" applyBorder="1" applyAlignment="1">
      <alignment horizontal="center"/>
    </xf>
    <xf numFmtId="165" fontId="1" fillId="15" borderId="22" xfId="0" applyNumberFormat="1" applyFont="1" applyFill="1" applyBorder="1" applyAlignment="1">
      <alignment horizontal="center"/>
    </xf>
    <xf numFmtId="165" fontId="1" fillId="15" borderId="27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165" fontId="1" fillId="13" borderId="12" xfId="0" applyNumberFormat="1" applyFont="1" applyFill="1" applyBorder="1" applyAlignment="1">
      <alignment horizontal="center"/>
    </xf>
    <xf numFmtId="165" fontId="1" fillId="13" borderId="22" xfId="0" applyNumberFormat="1" applyFont="1" applyFill="1" applyBorder="1" applyAlignment="1">
      <alignment horizontal="center"/>
    </xf>
    <xf numFmtId="165" fontId="1" fillId="13" borderId="27" xfId="0" applyNumberFormat="1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/>
    </xf>
    <xf numFmtId="165" fontId="1" fillId="14" borderId="12" xfId="0" applyNumberFormat="1" applyFont="1" applyFill="1" applyBorder="1" applyAlignment="1">
      <alignment horizontal="center"/>
    </xf>
    <xf numFmtId="165" fontId="1" fillId="14" borderId="22" xfId="0" applyNumberFormat="1" applyFont="1" applyFill="1" applyBorder="1" applyAlignment="1">
      <alignment horizontal="center"/>
    </xf>
    <xf numFmtId="165" fontId="1" fillId="14" borderId="27" xfId="0" applyNumberFormat="1" applyFont="1" applyFill="1" applyBorder="1" applyAlignment="1">
      <alignment horizontal="center"/>
    </xf>
    <xf numFmtId="165" fontId="2" fillId="3" borderId="23" xfId="0" applyNumberFormat="1" applyFont="1" applyFill="1" applyBorder="1" applyAlignment="1">
      <alignment horizontal="center"/>
    </xf>
    <xf numFmtId="165" fontId="2" fillId="3" borderId="40" xfId="0" applyNumberFormat="1" applyFont="1" applyFill="1" applyBorder="1" applyAlignment="1">
      <alignment horizontal="center"/>
    </xf>
    <xf numFmtId="165" fontId="2" fillId="3" borderId="41" xfId="0" applyNumberFormat="1" applyFont="1" applyFill="1" applyBorder="1" applyAlignment="1">
      <alignment horizontal="center"/>
    </xf>
    <xf numFmtId="165" fontId="1" fillId="19" borderId="12" xfId="0" applyNumberFormat="1" applyFont="1" applyFill="1" applyBorder="1" applyAlignment="1">
      <alignment horizontal="center"/>
    </xf>
    <xf numFmtId="165" fontId="1" fillId="19" borderId="22" xfId="0" applyNumberFormat="1" applyFont="1" applyFill="1" applyBorder="1" applyAlignment="1">
      <alignment horizontal="center"/>
    </xf>
    <xf numFmtId="165" fontId="1" fillId="19" borderId="27" xfId="0" applyNumberFormat="1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165" fontId="1" fillId="18" borderId="15" xfId="0" applyNumberFormat="1" applyFont="1" applyFill="1" applyBorder="1" applyAlignment="1">
      <alignment horizontal="center"/>
    </xf>
    <xf numFmtId="165" fontId="1" fillId="18" borderId="31" xfId="0" applyNumberFormat="1" applyFont="1" applyFill="1" applyBorder="1" applyAlignment="1">
      <alignment horizontal="center"/>
    </xf>
    <xf numFmtId="165" fontId="1" fillId="18" borderId="32" xfId="0" applyNumberFormat="1" applyFont="1" applyFill="1" applyBorder="1" applyAlignment="1">
      <alignment horizontal="center"/>
    </xf>
    <xf numFmtId="0" fontId="1" fillId="19" borderId="0" xfId="0" applyFont="1" applyFill="1" applyAlignment="1">
      <alignment horizontal="center"/>
    </xf>
    <xf numFmtId="0" fontId="1" fillId="17" borderId="0" xfId="0" applyFont="1" applyFill="1" applyBorder="1" applyAlignment="1">
      <alignment horizontal="center"/>
    </xf>
    <xf numFmtId="165" fontId="1" fillId="16" borderId="15" xfId="0" applyNumberFormat="1" applyFont="1" applyFill="1" applyBorder="1" applyAlignment="1">
      <alignment horizontal="center"/>
    </xf>
    <xf numFmtId="165" fontId="1" fillId="16" borderId="31" xfId="0" applyNumberFormat="1" applyFont="1" applyFill="1" applyBorder="1" applyAlignment="1">
      <alignment horizontal="center"/>
    </xf>
    <xf numFmtId="165" fontId="1" fillId="16" borderId="32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AEF8EF"/>
      <color rgb="FFFAF6C2"/>
      <color rgb="FFCBF9A1"/>
      <color rgb="FFFF5050"/>
      <color rgb="FFE3FCCC"/>
      <color rgb="FFFF99CC"/>
      <color rgb="FFF1A27F"/>
      <color rgb="FFF4EBAA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N142"/>
  <sheetViews>
    <sheetView tabSelected="1" topLeftCell="B115" workbookViewId="0">
      <selection activeCell="B121" sqref="B121:N121"/>
    </sheetView>
  </sheetViews>
  <sheetFormatPr defaultColWidth="9.140625" defaultRowHeight="15.75" x14ac:dyDescent="0.25"/>
  <cols>
    <col min="1" max="1" width="6.85546875" style="1" hidden="1" customWidth="1"/>
    <col min="2" max="2" width="49.7109375" style="1" customWidth="1"/>
    <col min="3" max="14" width="15.85546875" style="1" customWidth="1"/>
    <col min="15" max="16384" width="9.140625" style="1"/>
  </cols>
  <sheetData>
    <row r="1" spans="1:14" ht="27" customHeight="1" x14ac:dyDescent="0.3">
      <c r="B1" s="132" t="s">
        <v>0</v>
      </c>
      <c r="C1" s="132"/>
      <c r="D1" s="132"/>
      <c r="E1" s="132"/>
    </row>
    <row r="2" spans="1:14" ht="27" customHeight="1" x14ac:dyDescent="0.3">
      <c r="B2" s="24" t="s">
        <v>1</v>
      </c>
      <c r="C2" s="25"/>
      <c r="D2" s="25"/>
      <c r="E2" s="25"/>
    </row>
    <row r="3" spans="1:14" ht="27" customHeight="1" x14ac:dyDescent="0.3">
      <c r="B3" s="133" t="s">
        <v>2</v>
      </c>
      <c r="C3" s="133"/>
      <c r="D3" s="133"/>
      <c r="E3" s="133"/>
    </row>
    <row r="4" spans="1:14" ht="12" customHeight="1" x14ac:dyDescent="0.3">
      <c r="B4" s="24"/>
      <c r="C4" s="24"/>
      <c r="D4" s="24"/>
      <c r="E4" s="24"/>
    </row>
    <row r="5" spans="1:14" ht="27" customHeight="1" x14ac:dyDescent="0.3">
      <c r="B5" s="133" t="s">
        <v>81</v>
      </c>
      <c r="C5" s="133"/>
      <c r="D5" s="133"/>
      <c r="E5" s="133"/>
    </row>
    <row r="6" spans="1:14" ht="15.75" customHeight="1" x14ac:dyDescent="0.25"/>
    <row r="7" spans="1:14" ht="18.75" customHeight="1" x14ac:dyDescent="0.3">
      <c r="B7" s="135" t="s">
        <v>82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</row>
    <row r="8" spans="1:14" ht="15.75" customHeight="1" x14ac:dyDescent="0.25">
      <c r="B8" s="13"/>
      <c r="C8" s="13"/>
      <c r="D8" s="13"/>
      <c r="E8" s="13"/>
    </row>
    <row r="9" spans="1:14" ht="19.5" customHeight="1" thickBot="1" x14ac:dyDescent="0.3">
      <c r="B9" s="134" t="s">
        <v>10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</row>
    <row r="10" spans="1:14" ht="19.5" customHeight="1" thickBot="1" x14ac:dyDescent="0.3">
      <c r="A10" s="14"/>
      <c r="B10" s="42" t="s">
        <v>3</v>
      </c>
      <c r="C10" s="109" t="s">
        <v>4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1"/>
    </row>
    <row r="11" spans="1:14" ht="19.5" customHeight="1" thickBot="1" x14ac:dyDescent="0.3">
      <c r="A11" s="15"/>
      <c r="B11" s="43"/>
      <c r="C11" s="55" t="s">
        <v>60</v>
      </c>
      <c r="D11" s="56" t="s">
        <v>61</v>
      </c>
      <c r="E11" s="56" t="s">
        <v>62</v>
      </c>
      <c r="F11" s="56" t="s">
        <v>69</v>
      </c>
      <c r="G11" s="56" t="s">
        <v>70</v>
      </c>
      <c r="H11" s="56" t="s">
        <v>71</v>
      </c>
      <c r="I11" s="56" t="s">
        <v>75</v>
      </c>
      <c r="J11" s="56" t="s">
        <v>76</v>
      </c>
      <c r="K11" s="57" t="s">
        <v>77</v>
      </c>
      <c r="L11" s="56" t="s">
        <v>86</v>
      </c>
      <c r="M11" s="56" t="s">
        <v>87</v>
      </c>
      <c r="N11" s="57" t="s">
        <v>88</v>
      </c>
    </row>
    <row r="12" spans="1:14" ht="19.5" customHeight="1" x14ac:dyDescent="0.25">
      <c r="A12" s="16"/>
      <c r="B12" s="16" t="s">
        <v>5</v>
      </c>
      <c r="C12" s="58">
        <v>82700.63</v>
      </c>
      <c r="D12" s="33">
        <v>83459.44</v>
      </c>
      <c r="E12" s="33">
        <v>82601.86</v>
      </c>
      <c r="F12" s="11">
        <v>85460.43</v>
      </c>
      <c r="G12" s="11">
        <f>84084.64-38.12</f>
        <v>84046.52</v>
      </c>
      <c r="H12" s="11">
        <v>86492.68</v>
      </c>
      <c r="I12" s="11">
        <v>97495.89</v>
      </c>
      <c r="J12" s="11">
        <f>73210.6-389.26-31.58</f>
        <v>72789.760000000009</v>
      </c>
      <c r="K12" s="11">
        <f>74086.1-426.33-57.72</f>
        <v>73602.05</v>
      </c>
      <c r="L12" s="11">
        <f>98227.12-391.9</f>
        <v>97835.22</v>
      </c>
      <c r="M12" s="11">
        <f>103030.87-466.05</f>
        <v>102564.81999999999</v>
      </c>
      <c r="N12" s="5">
        <v>102906.07</v>
      </c>
    </row>
    <row r="13" spans="1:14" ht="19.5" customHeight="1" x14ac:dyDescent="0.25">
      <c r="A13" s="17"/>
      <c r="B13" s="17" t="s">
        <v>6</v>
      </c>
      <c r="C13" s="59">
        <v>842.92</v>
      </c>
      <c r="D13" s="2">
        <v>757.35</v>
      </c>
      <c r="E13" s="2">
        <v>680.66</v>
      </c>
      <c r="F13" s="7">
        <v>1089.51</v>
      </c>
      <c r="G13" s="7">
        <v>573.32000000000005</v>
      </c>
      <c r="H13" s="7">
        <v>883.08</v>
      </c>
      <c r="I13" s="7">
        <v>859.38</v>
      </c>
      <c r="J13" s="7">
        <v>0</v>
      </c>
      <c r="K13" s="7">
        <v>0</v>
      </c>
      <c r="L13" s="7">
        <v>1276</v>
      </c>
      <c r="M13" s="7">
        <v>1202.72</v>
      </c>
      <c r="N13" s="6">
        <v>1267.56</v>
      </c>
    </row>
    <row r="14" spans="1:14" ht="19.5" customHeight="1" x14ac:dyDescent="0.25">
      <c r="A14" s="17"/>
      <c r="B14" s="17" t="s">
        <v>7</v>
      </c>
      <c r="C14" s="59">
        <v>248.86</v>
      </c>
      <c r="D14" s="2">
        <v>280</v>
      </c>
      <c r="E14" s="2">
        <v>280</v>
      </c>
      <c r="F14" s="7">
        <v>280</v>
      </c>
      <c r="G14" s="7">
        <v>280</v>
      </c>
      <c r="H14" s="7">
        <v>280</v>
      </c>
      <c r="I14" s="7">
        <v>280</v>
      </c>
      <c r="J14" s="7">
        <v>140</v>
      </c>
      <c r="K14" s="7">
        <v>140</v>
      </c>
      <c r="L14" s="7">
        <v>280</v>
      </c>
      <c r="M14" s="7">
        <v>280</v>
      </c>
      <c r="N14" s="6">
        <v>280</v>
      </c>
    </row>
    <row r="15" spans="1:14" ht="19.5" customHeight="1" x14ac:dyDescent="0.25">
      <c r="A15" s="49"/>
      <c r="B15" s="49" t="s">
        <v>8</v>
      </c>
      <c r="C15" s="60">
        <v>2189.9899999999998</v>
      </c>
      <c r="D15" s="26">
        <v>0</v>
      </c>
      <c r="E15" s="26">
        <v>0</v>
      </c>
      <c r="F15" s="7">
        <v>0</v>
      </c>
      <c r="G15" s="7">
        <v>0</v>
      </c>
      <c r="H15" s="7">
        <v>12000</v>
      </c>
      <c r="I15" s="7">
        <v>300</v>
      </c>
      <c r="J15" s="7">
        <v>0</v>
      </c>
      <c r="K15" s="7">
        <v>0</v>
      </c>
      <c r="L15" s="7">
        <v>0</v>
      </c>
      <c r="M15" s="7">
        <v>0</v>
      </c>
      <c r="N15" s="6">
        <v>0</v>
      </c>
    </row>
    <row r="16" spans="1:14" ht="19.5" customHeight="1" x14ac:dyDescent="0.25">
      <c r="A16" s="49"/>
      <c r="B16" s="49" t="s">
        <v>33</v>
      </c>
      <c r="C16" s="60">
        <v>0</v>
      </c>
      <c r="D16" s="26">
        <v>0</v>
      </c>
      <c r="E16" s="26">
        <v>0</v>
      </c>
      <c r="F16" s="7">
        <v>0</v>
      </c>
      <c r="G16" s="7">
        <v>0</v>
      </c>
      <c r="H16" s="7">
        <v>0</v>
      </c>
      <c r="I16" s="7">
        <f>791.46-300</f>
        <v>491.46000000000004</v>
      </c>
      <c r="J16" s="7">
        <v>0</v>
      </c>
      <c r="K16" s="7">
        <v>0</v>
      </c>
      <c r="L16" s="7">
        <v>0</v>
      </c>
      <c r="M16" s="7">
        <v>0</v>
      </c>
      <c r="N16" s="6">
        <v>0</v>
      </c>
    </row>
    <row r="17" spans="1:14" ht="19.5" customHeight="1" x14ac:dyDescent="0.25">
      <c r="A17" s="49"/>
      <c r="B17" s="49" t="s">
        <v>89</v>
      </c>
      <c r="C17" s="60">
        <v>478.95</v>
      </c>
      <c r="D17" s="26">
        <v>0</v>
      </c>
      <c r="E17" s="26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f>3592.17-K18</f>
        <v>3371.4500000000003</v>
      </c>
      <c r="L17" s="7">
        <v>494.13</v>
      </c>
      <c r="M17" s="7">
        <v>0</v>
      </c>
      <c r="N17" s="6">
        <v>0</v>
      </c>
    </row>
    <row r="18" spans="1:14" ht="19.5" customHeight="1" x14ac:dyDescent="0.25">
      <c r="A18" s="49"/>
      <c r="B18" s="49" t="s">
        <v>18</v>
      </c>
      <c r="C18" s="60">
        <v>0</v>
      </c>
      <c r="D18" s="26">
        <v>441.44</v>
      </c>
      <c r="E18" s="26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220.72</v>
      </c>
      <c r="L18" s="7">
        <v>0</v>
      </c>
      <c r="M18" s="7">
        <v>0</v>
      </c>
      <c r="N18" s="6">
        <v>0</v>
      </c>
    </row>
    <row r="19" spans="1:14" ht="19.5" customHeight="1" x14ac:dyDescent="0.25">
      <c r="A19" s="49"/>
      <c r="B19" s="49" t="s">
        <v>22</v>
      </c>
      <c r="C19" s="60">
        <v>0</v>
      </c>
      <c r="D19" s="26">
        <v>0</v>
      </c>
      <c r="E19" s="26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6">
        <v>3100</v>
      </c>
    </row>
    <row r="20" spans="1:14" ht="19.5" customHeight="1" x14ac:dyDescent="0.25">
      <c r="A20" s="49"/>
      <c r="B20" s="49" t="s">
        <v>49</v>
      </c>
      <c r="C20" s="60">
        <v>0</v>
      </c>
      <c r="D20" s="26">
        <v>0</v>
      </c>
      <c r="E20" s="26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1327.23</v>
      </c>
      <c r="M20" s="7">
        <v>0</v>
      </c>
      <c r="N20" s="6">
        <v>0</v>
      </c>
    </row>
    <row r="21" spans="1:14" ht="19.5" customHeight="1" x14ac:dyDescent="0.25">
      <c r="A21" s="49"/>
      <c r="B21" s="49" t="s">
        <v>23</v>
      </c>
      <c r="C21" s="60">
        <v>0</v>
      </c>
      <c r="D21" s="26">
        <v>0</v>
      </c>
      <c r="E21" s="26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6">
        <v>16500</v>
      </c>
    </row>
    <row r="22" spans="1:14" ht="19.5" customHeight="1" thickBot="1" x14ac:dyDescent="0.3">
      <c r="A22" s="50"/>
      <c r="B22" s="49" t="s">
        <v>44</v>
      </c>
      <c r="C22" s="60">
        <v>0</v>
      </c>
      <c r="D22" s="26">
        <v>0</v>
      </c>
      <c r="E22" s="26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6">
        <v>0</v>
      </c>
    </row>
    <row r="23" spans="1:14" ht="19.5" customHeight="1" thickBot="1" x14ac:dyDescent="0.3">
      <c r="A23" s="62"/>
      <c r="B23" s="50" t="s">
        <v>64</v>
      </c>
      <c r="C23" s="61">
        <v>0</v>
      </c>
      <c r="D23" s="27">
        <v>0</v>
      </c>
      <c r="E23" s="27">
        <f>2787.18+1574.76-3981.68</f>
        <v>380.25999999999976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7">
        <v>0</v>
      </c>
    </row>
    <row r="24" spans="1:14" ht="19.5" customHeight="1" thickBot="1" x14ac:dyDescent="0.3">
      <c r="B24" s="3"/>
      <c r="C24" s="4"/>
      <c r="D24" s="4"/>
      <c r="E24" s="4"/>
    </row>
    <row r="25" spans="1:14" ht="19.5" customHeight="1" x14ac:dyDescent="0.25">
      <c r="A25" s="18"/>
      <c r="B25" s="45" t="s">
        <v>83</v>
      </c>
      <c r="C25" s="5">
        <f>C12+D12+E12+F12+G12+H12+I12+J12+K12+L12+M12+N12</f>
        <v>1051955.3699999999</v>
      </c>
    </row>
    <row r="26" spans="1:14" ht="19.5" customHeight="1" x14ac:dyDescent="0.25">
      <c r="A26" s="10"/>
      <c r="B26" s="46" t="s">
        <v>84</v>
      </c>
      <c r="C26" s="6">
        <f>C13+D13+E13+F13+G13+H13+I13+J13+K13+L13+M13+N13</f>
        <v>9432.5</v>
      </c>
      <c r="E26" s="23"/>
    </row>
    <row r="27" spans="1:14" ht="19.5" customHeight="1" x14ac:dyDescent="0.25">
      <c r="A27" s="10"/>
      <c r="B27" s="47" t="s">
        <v>85</v>
      </c>
      <c r="C27" s="6">
        <f>C14+D14+E14+F14+G14+H14+I14+J14+K14+L14+M14+N14</f>
        <v>3048.86</v>
      </c>
      <c r="E27" s="36"/>
    </row>
    <row r="28" spans="1:14" ht="30" customHeight="1" x14ac:dyDescent="0.25">
      <c r="A28" s="10"/>
      <c r="B28" s="46" t="s">
        <v>35</v>
      </c>
      <c r="C28" s="6">
        <f>C15+C17+D18+H15+I15+I16+K15+K16+K17+K18+K19+K20+K21+L15+L16+L17+L18+L19+L20+L21+M15+M16+M17+M18+M19+M20+M21+N15+N16+N17+N18+N19+N20+N21</f>
        <v>40915.370000000003</v>
      </c>
    </row>
    <row r="29" spans="1:14" ht="19.5" customHeight="1" x14ac:dyDescent="0.25">
      <c r="A29" s="10"/>
      <c r="B29" s="46" t="s">
        <v>44</v>
      </c>
      <c r="C29" s="6">
        <f>C22+D22+E22+F22+G22+H22+I22+J22+K22+L22+M22+N22</f>
        <v>0</v>
      </c>
    </row>
    <row r="30" spans="1:14" ht="19.5" customHeight="1" thickBot="1" x14ac:dyDescent="0.3">
      <c r="A30" s="10"/>
      <c r="B30" s="48" t="s">
        <v>64</v>
      </c>
      <c r="C30" s="37">
        <f>C23+D23+E23+F23+G23+H23+I23+J23+K23+L23+M23+N23</f>
        <v>380.25999999999976</v>
      </c>
    </row>
    <row r="31" spans="1:14" ht="19.5" customHeight="1" thickBot="1" x14ac:dyDescent="0.3">
      <c r="A31" s="19"/>
      <c r="B31" s="73" t="s">
        <v>9</v>
      </c>
      <c r="C31" s="44">
        <f>SUM(C25:C30)</f>
        <v>1105732.3600000001</v>
      </c>
    </row>
    <row r="32" spans="1:14" ht="19.5" customHeight="1" x14ac:dyDescent="0.25"/>
    <row r="33" spans="1:14" ht="19.5" customHeight="1" thickBot="1" x14ac:dyDescent="0.3">
      <c r="B33" s="136" t="s">
        <v>11</v>
      </c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</row>
    <row r="34" spans="1:14" ht="19.5" customHeight="1" thickBot="1" x14ac:dyDescent="0.3">
      <c r="B34" s="102" t="s">
        <v>12</v>
      </c>
      <c r="C34" s="126" t="s">
        <v>4</v>
      </c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8"/>
    </row>
    <row r="35" spans="1:14" ht="19.5" customHeight="1" thickBot="1" x14ac:dyDescent="0.3">
      <c r="B35" s="103"/>
      <c r="C35" s="69" t="s">
        <v>60</v>
      </c>
      <c r="D35" s="70" t="s">
        <v>61</v>
      </c>
      <c r="E35" s="70" t="s">
        <v>62</v>
      </c>
      <c r="F35" s="70" t="s">
        <v>69</v>
      </c>
      <c r="G35" s="70" t="s">
        <v>70</v>
      </c>
      <c r="H35" s="70" t="s">
        <v>71</v>
      </c>
      <c r="I35" s="70" t="s">
        <v>75</v>
      </c>
      <c r="J35" s="70" t="s">
        <v>76</v>
      </c>
      <c r="K35" s="70" t="s">
        <v>77</v>
      </c>
      <c r="L35" s="70" t="s">
        <v>86</v>
      </c>
      <c r="M35" s="70" t="s">
        <v>87</v>
      </c>
      <c r="N35" s="71" t="s">
        <v>88</v>
      </c>
    </row>
    <row r="36" spans="1:14" ht="19.5" customHeight="1" thickBot="1" x14ac:dyDescent="0.3">
      <c r="B36" s="10" t="s">
        <v>5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1340</v>
      </c>
      <c r="K36" s="67">
        <v>250</v>
      </c>
      <c r="L36" s="67">
        <v>0</v>
      </c>
      <c r="M36" s="67">
        <v>0</v>
      </c>
      <c r="N36" s="68">
        <v>0</v>
      </c>
    </row>
    <row r="37" spans="1:14" ht="19.5" customHeight="1" thickBot="1" x14ac:dyDescent="0.3">
      <c r="A37" s="20"/>
      <c r="B37" s="74" t="s">
        <v>9</v>
      </c>
      <c r="C37" s="122">
        <f>C36+D36+E36+F36+G36+H36+I36+J36+K36+L36+M36+N36</f>
        <v>1590</v>
      </c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4"/>
    </row>
    <row r="38" spans="1:14" ht="19.5" customHeight="1" x14ac:dyDescent="0.25">
      <c r="G38" s="23"/>
      <c r="H38" s="23"/>
    </row>
    <row r="39" spans="1:14" ht="19.5" customHeight="1" thickBot="1" x14ac:dyDescent="0.3">
      <c r="B39" s="125" t="s">
        <v>16</v>
      </c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</row>
    <row r="40" spans="1:14" ht="19.5" customHeight="1" thickBot="1" x14ac:dyDescent="0.3">
      <c r="A40" s="16"/>
      <c r="B40" s="100" t="s">
        <v>20</v>
      </c>
      <c r="C40" s="126" t="s">
        <v>4</v>
      </c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8"/>
    </row>
    <row r="41" spans="1:14" ht="19.5" customHeight="1" thickBot="1" x14ac:dyDescent="0.3">
      <c r="A41" s="28"/>
      <c r="B41" s="101"/>
      <c r="C41" s="69" t="s">
        <v>60</v>
      </c>
      <c r="D41" s="70" t="s">
        <v>61</v>
      </c>
      <c r="E41" s="70" t="s">
        <v>62</v>
      </c>
      <c r="F41" s="70" t="s">
        <v>69</v>
      </c>
      <c r="G41" s="70" t="s">
        <v>70</v>
      </c>
      <c r="H41" s="70" t="s">
        <v>71</v>
      </c>
      <c r="I41" s="70" t="s">
        <v>75</v>
      </c>
      <c r="J41" s="70" t="s">
        <v>76</v>
      </c>
      <c r="K41" s="70" t="s">
        <v>77</v>
      </c>
      <c r="L41" s="70" t="s">
        <v>86</v>
      </c>
      <c r="M41" s="70" t="s">
        <v>87</v>
      </c>
      <c r="N41" s="71" t="s">
        <v>88</v>
      </c>
    </row>
    <row r="42" spans="1:14" ht="19.5" customHeight="1" x14ac:dyDescent="0.25">
      <c r="A42" s="16"/>
      <c r="B42" s="30" t="s">
        <v>14</v>
      </c>
      <c r="C42" s="92">
        <v>0</v>
      </c>
      <c r="D42" s="93">
        <v>1289.25</v>
      </c>
      <c r="E42" s="93">
        <f>4475+226.26+638.26</f>
        <v>5339.52</v>
      </c>
      <c r="F42" s="93">
        <f>1318.56+886.83</f>
        <v>2205.39</v>
      </c>
      <c r="G42" s="93">
        <f>5617.29-G45</f>
        <v>452.51000000000022</v>
      </c>
      <c r="H42" s="93">
        <f>601.4+813.09+5143</f>
        <v>6557.49</v>
      </c>
      <c r="I42" s="93">
        <v>973.73</v>
      </c>
      <c r="J42" s="93">
        <v>66.36</v>
      </c>
      <c r="K42" s="93">
        <f>66.36+66.36+1410</f>
        <v>1542.72</v>
      </c>
      <c r="L42" s="93">
        <v>0</v>
      </c>
      <c r="M42" s="93">
        <f>1342.34+2282.39+1523.45+2990.66</f>
        <v>8138.8399999999992</v>
      </c>
      <c r="N42" s="94">
        <f>984.01+700.48+170.68</f>
        <v>1855.17</v>
      </c>
    </row>
    <row r="43" spans="1:14" ht="19.5" customHeight="1" x14ac:dyDescent="0.25">
      <c r="A43" s="17"/>
      <c r="B43" s="31" t="s">
        <v>13</v>
      </c>
      <c r="C43" s="21">
        <v>0</v>
      </c>
      <c r="D43" s="7">
        <v>12192.05</v>
      </c>
      <c r="E43" s="7">
        <v>13314.2</v>
      </c>
      <c r="F43" s="7">
        <v>8470.0300000000007</v>
      </c>
      <c r="G43" s="7">
        <f>4430.4+7132.55</f>
        <v>11562.95</v>
      </c>
      <c r="H43" s="7">
        <v>0</v>
      </c>
      <c r="I43" s="7">
        <f>2175.64+1858.97</f>
        <v>4034.6099999999997</v>
      </c>
      <c r="J43" s="7">
        <v>0</v>
      </c>
      <c r="K43" s="7">
        <f>1391.08+796.25+1624.96</f>
        <v>3812.29</v>
      </c>
      <c r="L43" s="7">
        <v>0</v>
      </c>
      <c r="M43" s="7">
        <f>1839.23+1911.61</f>
        <v>3750.84</v>
      </c>
      <c r="N43" s="6">
        <f>130.99+3098.29+2274.48-451.36</f>
        <v>5052.4000000000005</v>
      </c>
    </row>
    <row r="44" spans="1:14" ht="19.5" customHeight="1" x14ac:dyDescent="0.25">
      <c r="A44" s="17"/>
      <c r="B44" s="31" t="s">
        <v>43</v>
      </c>
      <c r="C44" s="21">
        <v>0</v>
      </c>
      <c r="D44" s="7">
        <v>0</v>
      </c>
      <c r="E44" s="7">
        <v>0</v>
      </c>
      <c r="F44" s="7">
        <v>0</v>
      </c>
      <c r="G44" s="7">
        <v>0</v>
      </c>
      <c r="H44" s="7">
        <v>3270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6">
        <v>0</v>
      </c>
    </row>
    <row r="45" spans="1:14" ht="19.5" customHeight="1" x14ac:dyDescent="0.25">
      <c r="A45" s="17"/>
      <c r="B45" s="31" t="s">
        <v>36</v>
      </c>
      <c r="C45" s="21">
        <v>0</v>
      </c>
      <c r="D45" s="7">
        <f>7978.87+6858.6</f>
        <v>14837.470000000001</v>
      </c>
      <c r="E45" s="7">
        <v>5853.47</v>
      </c>
      <c r="F45" s="7">
        <v>0</v>
      </c>
      <c r="G45" s="7">
        <v>5164.78</v>
      </c>
      <c r="H45" s="7">
        <v>7840.38</v>
      </c>
      <c r="I45" s="7">
        <v>7177.83</v>
      </c>
      <c r="J45" s="7">
        <v>2368.67</v>
      </c>
      <c r="K45" s="7">
        <v>1970.7</v>
      </c>
      <c r="L45" s="7">
        <v>9024.0400000000009</v>
      </c>
      <c r="M45" s="7">
        <v>5762.66</v>
      </c>
      <c r="N45" s="6">
        <v>4654.82</v>
      </c>
    </row>
    <row r="46" spans="1:14" ht="19.5" customHeight="1" x14ac:dyDescent="0.25">
      <c r="A46" s="17"/>
      <c r="B46" s="31" t="s">
        <v>90</v>
      </c>
      <c r="C46" s="21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3220.13</v>
      </c>
      <c r="N46" s="6">
        <v>3888.55</v>
      </c>
    </row>
    <row r="47" spans="1:14" ht="19.5" customHeight="1" x14ac:dyDescent="0.25">
      <c r="A47" s="17"/>
      <c r="B47" s="31" t="s">
        <v>42</v>
      </c>
      <c r="C47" s="21">
        <v>0</v>
      </c>
      <c r="D47" s="7">
        <f>102.42*2</f>
        <v>204.84</v>
      </c>
      <c r="E47" s="7">
        <v>102.42</v>
      </c>
      <c r="F47" s="7">
        <v>102.42</v>
      </c>
      <c r="G47" s="7">
        <f>102.42*2</f>
        <v>204.84</v>
      </c>
      <c r="H47" s="7">
        <v>0</v>
      </c>
      <c r="I47" s="7">
        <v>102.42</v>
      </c>
      <c r="J47" s="7">
        <v>0</v>
      </c>
      <c r="K47" s="7">
        <v>0</v>
      </c>
      <c r="L47" s="7">
        <v>102.42</v>
      </c>
      <c r="M47" s="7">
        <v>102.42</v>
      </c>
      <c r="N47" s="6">
        <v>102.42</v>
      </c>
    </row>
    <row r="48" spans="1:14" ht="19.5" customHeight="1" thickBot="1" x14ac:dyDescent="0.3">
      <c r="A48" s="17"/>
      <c r="B48" s="31" t="s">
        <v>15</v>
      </c>
      <c r="C48" s="89">
        <v>0</v>
      </c>
      <c r="D48" s="90">
        <v>0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91">
        <v>0</v>
      </c>
    </row>
    <row r="49" spans="1:14" ht="19.5" customHeight="1" x14ac:dyDescent="0.25">
      <c r="A49" s="17"/>
      <c r="B49" s="31" t="s">
        <v>14</v>
      </c>
      <c r="C49" s="129">
        <f t="shared" ref="C49:C54" si="0">C42+D42+E42+F42+G42+H42+I42+J42+K42+L42+M42+N42</f>
        <v>28420.980000000003</v>
      </c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1"/>
    </row>
    <row r="50" spans="1:14" ht="19.5" customHeight="1" x14ac:dyDescent="0.25">
      <c r="A50" s="17"/>
      <c r="B50" s="31" t="s">
        <v>13</v>
      </c>
      <c r="C50" s="97">
        <f t="shared" si="0"/>
        <v>62189.37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9"/>
    </row>
    <row r="51" spans="1:14" ht="19.5" customHeight="1" x14ac:dyDescent="0.25">
      <c r="A51" s="28"/>
      <c r="B51" s="31" t="s">
        <v>43</v>
      </c>
      <c r="C51" s="97">
        <f t="shared" si="0"/>
        <v>3270</v>
      </c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9"/>
    </row>
    <row r="52" spans="1:14" ht="19.5" customHeight="1" x14ac:dyDescent="0.25">
      <c r="A52" s="28"/>
      <c r="B52" s="12" t="s">
        <v>36</v>
      </c>
      <c r="C52" s="97">
        <f t="shared" si="0"/>
        <v>64654.82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9"/>
    </row>
    <row r="53" spans="1:14" ht="19.5" customHeight="1" x14ac:dyDescent="0.25">
      <c r="A53" s="28"/>
      <c r="B53" s="12" t="s">
        <v>90</v>
      </c>
      <c r="C53" s="168">
        <f t="shared" si="0"/>
        <v>7108.68</v>
      </c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70"/>
    </row>
    <row r="54" spans="1:14" ht="19.5" customHeight="1" x14ac:dyDescent="0.25">
      <c r="A54" s="28"/>
      <c r="B54" s="12" t="s">
        <v>42</v>
      </c>
      <c r="C54" s="97">
        <f t="shared" si="0"/>
        <v>1024.1999999999998</v>
      </c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9"/>
    </row>
    <row r="55" spans="1:14" ht="19.5" customHeight="1" thickBot="1" x14ac:dyDescent="0.3">
      <c r="A55" s="29"/>
      <c r="B55" s="32" t="s">
        <v>15</v>
      </c>
      <c r="C55" s="112">
        <v>0</v>
      </c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4"/>
    </row>
    <row r="56" spans="1:14" ht="19.5" customHeight="1" thickBot="1" x14ac:dyDescent="0.3">
      <c r="A56" s="19"/>
      <c r="B56" s="75" t="s">
        <v>9</v>
      </c>
      <c r="C56" s="115">
        <f>SUM(C49:C55)</f>
        <v>166668.05000000002</v>
      </c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7"/>
    </row>
    <row r="57" spans="1:14" ht="19.5" customHeight="1" x14ac:dyDescent="0.25">
      <c r="F57" s="53"/>
    </row>
    <row r="58" spans="1:14" ht="19.5" customHeight="1" thickBot="1" x14ac:dyDescent="0.3">
      <c r="B58" s="118" t="s">
        <v>17</v>
      </c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</row>
    <row r="59" spans="1:14" ht="19.5" customHeight="1" thickBot="1" x14ac:dyDescent="0.3">
      <c r="B59" s="102" t="s">
        <v>21</v>
      </c>
      <c r="C59" s="109" t="s">
        <v>4</v>
      </c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1"/>
    </row>
    <row r="60" spans="1:14" ht="19.5" customHeight="1" thickBot="1" x14ac:dyDescent="0.3">
      <c r="B60" s="103"/>
      <c r="C60" s="55" t="s">
        <v>60</v>
      </c>
      <c r="D60" s="56" t="s">
        <v>61</v>
      </c>
      <c r="E60" s="56" t="s">
        <v>62</v>
      </c>
      <c r="F60" s="56" t="s">
        <v>69</v>
      </c>
      <c r="G60" s="56" t="s">
        <v>70</v>
      </c>
      <c r="H60" s="56" t="s">
        <v>71</v>
      </c>
      <c r="I60" s="56" t="s">
        <v>75</v>
      </c>
      <c r="J60" s="56" t="s">
        <v>76</v>
      </c>
      <c r="K60" s="56" t="s">
        <v>77</v>
      </c>
      <c r="L60" s="56" t="s">
        <v>86</v>
      </c>
      <c r="M60" s="56" t="s">
        <v>87</v>
      </c>
      <c r="N60" s="57" t="s">
        <v>88</v>
      </c>
    </row>
    <row r="61" spans="1:14" ht="19.5" customHeight="1" thickBot="1" x14ac:dyDescent="0.3">
      <c r="B61" s="10" t="s">
        <v>32</v>
      </c>
      <c r="C61" s="39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65">
        <v>0</v>
      </c>
    </row>
    <row r="62" spans="1:14" ht="19.5" customHeight="1" thickBot="1" x14ac:dyDescent="0.3">
      <c r="B62" s="76" t="s">
        <v>9</v>
      </c>
      <c r="C62" s="119">
        <f>C61+D61+E61+F61+G61+H61+I61+J61+K61+L61+M61+N61</f>
        <v>0</v>
      </c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1"/>
    </row>
    <row r="63" spans="1:14" ht="19.5" customHeight="1" x14ac:dyDescent="0.25"/>
    <row r="64" spans="1:14" ht="19.5" customHeight="1" thickBot="1" x14ac:dyDescent="0.3">
      <c r="B64" s="140" t="s">
        <v>19</v>
      </c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</row>
    <row r="65" spans="1:14" ht="19.5" customHeight="1" thickBot="1" x14ac:dyDescent="0.3">
      <c r="B65" s="100" t="s">
        <v>58</v>
      </c>
      <c r="C65" s="109" t="s">
        <v>4</v>
      </c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1"/>
    </row>
    <row r="66" spans="1:14" ht="19.5" customHeight="1" thickBot="1" x14ac:dyDescent="0.3">
      <c r="B66" s="101"/>
      <c r="C66" s="55" t="s">
        <v>60</v>
      </c>
      <c r="D66" s="56" t="s">
        <v>61</v>
      </c>
      <c r="E66" s="56" t="s">
        <v>62</v>
      </c>
      <c r="F66" s="56" t="s">
        <v>69</v>
      </c>
      <c r="G66" s="56" t="s">
        <v>70</v>
      </c>
      <c r="H66" s="56" t="s">
        <v>71</v>
      </c>
      <c r="I66" s="56" t="s">
        <v>75</v>
      </c>
      <c r="J66" s="56" t="s">
        <v>76</v>
      </c>
      <c r="K66" s="56" t="s">
        <v>77</v>
      </c>
      <c r="L66" s="56" t="s">
        <v>86</v>
      </c>
      <c r="M66" s="56" t="s">
        <v>87</v>
      </c>
      <c r="N66" s="57" t="s">
        <v>88</v>
      </c>
    </row>
    <row r="67" spans="1:14" ht="31.5" customHeight="1" thickBot="1" x14ac:dyDescent="0.3">
      <c r="B67" s="63" t="s">
        <v>59</v>
      </c>
      <c r="C67" s="39">
        <v>0</v>
      </c>
      <c r="D67" s="40">
        <v>0</v>
      </c>
      <c r="E67" s="40">
        <v>0</v>
      </c>
      <c r="F67" s="40">
        <f>65.22+6.24+24.89</f>
        <v>96.35</v>
      </c>
      <c r="G67" s="40">
        <v>0</v>
      </c>
      <c r="H67" s="40">
        <f>19.91+24.89+19.91+24.89</f>
        <v>89.6</v>
      </c>
      <c r="I67" s="40">
        <v>0</v>
      </c>
      <c r="J67" s="40">
        <v>0</v>
      </c>
      <c r="K67" s="40">
        <v>0</v>
      </c>
      <c r="L67" s="95">
        <v>65.22</v>
      </c>
      <c r="M67" s="40">
        <v>0</v>
      </c>
      <c r="N67" s="96">
        <v>0</v>
      </c>
    </row>
    <row r="68" spans="1:14" ht="19.5" customHeight="1" thickBot="1" x14ac:dyDescent="0.3">
      <c r="B68" s="77" t="s">
        <v>9</v>
      </c>
      <c r="C68" s="150">
        <f>C67+D67+E67+F67+G67+H67+I67+J67+K67+L67+M67+N67</f>
        <v>251.17</v>
      </c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2"/>
    </row>
    <row r="69" spans="1:14" ht="19.5" customHeight="1" x14ac:dyDescent="0.25">
      <c r="B69" s="8"/>
      <c r="C69" s="9"/>
      <c r="D69" s="9"/>
      <c r="E69" s="9"/>
    </row>
    <row r="70" spans="1:14" ht="19.5" customHeight="1" thickBot="1" x14ac:dyDescent="0.35">
      <c r="A70" s="22"/>
      <c r="B70" s="149" t="s">
        <v>24</v>
      </c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</row>
    <row r="71" spans="1:14" ht="19.5" customHeight="1" thickBot="1" x14ac:dyDescent="0.35">
      <c r="A71" s="22"/>
      <c r="B71" s="102" t="s">
        <v>25</v>
      </c>
      <c r="C71" s="109" t="s">
        <v>4</v>
      </c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1"/>
    </row>
    <row r="72" spans="1:14" ht="19.5" customHeight="1" thickBot="1" x14ac:dyDescent="0.35">
      <c r="A72" s="22"/>
      <c r="B72" s="103"/>
      <c r="C72" s="55" t="s">
        <v>60</v>
      </c>
      <c r="D72" s="56" t="s">
        <v>61</v>
      </c>
      <c r="E72" s="56" t="s">
        <v>62</v>
      </c>
      <c r="F72" s="56" t="s">
        <v>69</v>
      </c>
      <c r="G72" s="56" t="s">
        <v>70</v>
      </c>
      <c r="H72" s="56" t="s">
        <v>71</v>
      </c>
      <c r="I72" s="56" t="s">
        <v>75</v>
      </c>
      <c r="J72" s="56" t="s">
        <v>76</v>
      </c>
      <c r="K72" s="56" t="s">
        <v>77</v>
      </c>
      <c r="L72" s="56" t="s">
        <v>86</v>
      </c>
      <c r="M72" s="56" t="s">
        <v>87</v>
      </c>
      <c r="N72" s="57" t="s">
        <v>88</v>
      </c>
    </row>
    <row r="73" spans="1:14" ht="19.5" customHeight="1" thickBot="1" x14ac:dyDescent="0.35">
      <c r="A73" s="22"/>
      <c r="B73" s="10" t="s">
        <v>26</v>
      </c>
      <c r="C73" s="39">
        <v>0</v>
      </c>
      <c r="D73" s="41">
        <v>0</v>
      </c>
      <c r="E73" s="40">
        <v>0</v>
      </c>
      <c r="F73" s="40"/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65">
        <v>0</v>
      </c>
    </row>
    <row r="74" spans="1:14" ht="19.5" customHeight="1" thickBot="1" x14ac:dyDescent="0.35">
      <c r="A74" s="22"/>
      <c r="B74" s="78" t="s">
        <v>9</v>
      </c>
      <c r="C74" s="153">
        <f>C73+D73+E73+F73+G73+H73+I73+J73+K73+L73+M73+N73</f>
        <v>0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5"/>
    </row>
    <row r="75" spans="1:14" ht="19.5" customHeight="1" x14ac:dyDescent="0.3">
      <c r="A75" s="22"/>
    </row>
    <row r="76" spans="1:14" ht="19.5" customHeight="1" thickBot="1" x14ac:dyDescent="0.35">
      <c r="A76" s="22"/>
      <c r="B76" s="141" t="s">
        <v>27</v>
      </c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</row>
    <row r="77" spans="1:14" ht="19.5" customHeight="1" thickBot="1" x14ac:dyDescent="0.35">
      <c r="A77" s="22"/>
      <c r="B77" s="102" t="s">
        <v>28</v>
      </c>
      <c r="C77" s="109" t="s">
        <v>4</v>
      </c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1"/>
    </row>
    <row r="78" spans="1:14" ht="19.5" customHeight="1" thickBot="1" x14ac:dyDescent="0.35">
      <c r="A78" s="22"/>
      <c r="B78" s="103"/>
      <c r="C78" s="55" t="s">
        <v>60</v>
      </c>
      <c r="D78" s="56" t="s">
        <v>61</v>
      </c>
      <c r="E78" s="56" t="s">
        <v>62</v>
      </c>
      <c r="F78" s="56" t="s">
        <v>69</v>
      </c>
      <c r="G78" s="56" t="s">
        <v>70</v>
      </c>
      <c r="H78" s="56" t="s">
        <v>71</v>
      </c>
      <c r="I78" s="56" t="s">
        <v>75</v>
      </c>
      <c r="J78" s="56" t="s">
        <v>76</v>
      </c>
      <c r="K78" s="56" t="s">
        <v>77</v>
      </c>
      <c r="L78" s="56" t="s">
        <v>86</v>
      </c>
      <c r="M78" s="56" t="s">
        <v>87</v>
      </c>
      <c r="N78" s="57" t="s">
        <v>88</v>
      </c>
    </row>
    <row r="79" spans="1:14" ht="19.5" customHeight="1" thickBot="1" x14ac:dyDescent="0.35">
      <c r="A79" s="22"/>
      <c r="B79" s="10" t="s">
        <v>29</v>
      </c>
      <c r="C79" s="39">
        <v>9493.93</v>
      </c>
      <c r="D79" s="40">
        <v>7329.84</v>
      </c>
      <c r="E79" s="40">
        <v>8855.33</v>
      </c>
      <c r="F79" s="40">
        <v>6340.3</v>
      </c>
      <c r="G79" s="40">
        <v>10570.29</v>
      </c>
      <c r="H79" s="40">
        <v>8660.44</v>
      </c>
      <c r="I79" s="40">
        <v>7920.36</v>
      </c>
      <c r="J79" s="40">
        <v>3666.46</v>
      </c>
      <c r="K79" s="40">
        <v>2353.27</v>
      </c>
      <c r="L79" s="40">
        <v>8537.39</v>
      </c>
      <c r="M79" s="40">
        <v>7514.59</v>
      </c>
      <c r="N79" s="65">
        <v>6372.94</v>
      </c>
    </row>
    <row r="80" spans="1:14" ht="19.5" customHeight="1" thickBot="1" x14ac:dyDescent="0.35">
      <c r="A80" s="22"/>
      <c r="B80" s="79" t="s">
        <v>9</v>
      </c>
      <c r="C80" s="142">
        <f>C79+D79+E79+F79+G79+H79+I79+J79+K79+L79+M79+N79</f>
        <v>87615.14</v>
      </c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4"/>
    </row>
    <row r="81" spans="1:14" ht="19.5" customHeight="1" x14ac:dyDescent="0.3">
      <c r="A81" s="22"/>
    </row>
    <row r="82" spans="1:14" ht="19.5" customHeight="1" thickBot="1" x14ac:dyDescent="0.35">
      <c r="A82" s="22"/>
      <c r="B82" s="145" t="s">
        <v>30</v>
      </c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</row>
    <row r="83" spans="1:14" ht="19.5" customHeight="1" thickBot="1" x14ac:dyDescent="0.35">
      <c r="A83" s="22"/>
      <c r="B83" s="100" t="s">
        <v>31</v>
      </c>
      <c r="C83" s="109" t="s">
        <v>4</v>
      </c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1"/>
    </row>
    <row r="84" spans="1:14" ht="19.5" customHeight="1" thickBot="1" x14ac:dyDescent="0.35">
      <c r="A84" s="22"/>
      <c r="B84" s="101"/>
      <c r="C84" s="55" t="s">
        <v>60</v>
      </c>
      <c r="D84" s="56" t="s">
        <v>61</v>
      </c>
      <c r="E84" s="56" t="s">
        <v>62</v>
      </c>
      <c r="F84" s="56" t="s">
        <v>69</v>
      </c>
      <c r="G84" s="56" t="s">
        <v>70</v>
      </c>
      <c r="H84" s="56" t="s">
        <v>71</v>
      </c>
      <c r="I84" s="56" t="s">
        <v>75</v>
      </c>
      <c r="J84" s="56" t="s">
        <v>76</v>
      </c>
      <c r="K84" s="56" t="s">
        <v>77</v>
      </c>
      <c r="L84" s="56" t="s">
        <v>86</v>
      </c>
      <c r="M84" s="56" t="s">
        <v>87</v>
      </c>
      <c r="N84" s="57" t="s">
        <v>88</v>
      </c>
    </row>
    <row r="85" spans="1:14" ht="19.5" customHeight="1" thickBot="1" x14ac:dyDescent="0.35">
      <c r="A85" s="22"/>
      <c r="B85" s="10" t="s">
        <v>34</v>
      </c>
      <c r="C85" s="39">
        <v>92.89</v>
      </c>
      <c r="D85" s="41">
        <v>106.16</v>
      </c>
      <c r="E85" s="41">
        <v>79.62</v>
      </c>
      <c r="F85" s="40">
        <v>132.69999999999999</v>
      </c>
      <c r="G85" s="40">
        <v>119.43</v>
      </c>
      <c r="H85" s="40">
        <v>92.89</v>
      </c>
      <c r="I85" s="40">
        <v>92.89</v>
      </c>
      <c r="J85" s="40">
        <v>79.62</v>
      </c>
      <c r="K85" s="40">
        <v>66.349999999999994</v>
      </c>
      <c r="L85" s="40">
        <v>91</v>
      </c>
      <c r="M85" s="40">
        <v>182</v>
      </c>
      <c r="N85" s="65">
        <v>182</v>
      </c>
    </row>
    <row r="86" spans="1:14" ht="19.5" customHeight="1" thickBot="1" x14ac:dyDescent="0.35">
      <c r="A86" s="22"/>
      <c r="B86" s="80" t="s">
        <v>9</v>
      </c>
      <c r="C86" s="146">
        <f>C85+D85+E85+F85+G85+H85+I85+J85+K85+L85+M85+N85</f>
        <v>1317.55</v>
      </c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8"/>
    </row>
    <row r="87" spans="1:14" ht="19.5" customHeight="1" x14ac:dyDescent="0.3">
      <c r="A87" s="22"/>
    </row>
    <row r="88" spans="1:14" ht="19.5" customHeight="1" thickBot="1" x14ac:dyDescent="0.35">
      <c r="A88" s="22"/>
      <c r="B88" s="104" t="s">
        <v>40</v>
      </c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</row>
    <row r="89" spans="1:14" ht="19.5" customHeight="1" thickBot="1" x14ac:dyDescent="0.35">
      <c r="A89" s="22"/>
      <c r="B89" s="100" t="s">
        <v>47</v>
      </c>
      <c r="C89" s="109" t="s">
        <v>4</v>
      </c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1"/>
    </row>
    <row r="90" spans="1:14" ht="19.5" customHeight="1" thickBot="1" x14ac:dyDescent="0.35">
      <c r="A90" s="22"/>
      <c r="B90" s="101"/>
      <c r="C90" s="55" t="s">
        <v>60</v>
      </c>
      <c r="D90" s="56" t="s">
        <v>61</v>
      </c>
      <c r="E90" s="56" t="s">
        <v>62</v>
      </c>
      <c r="F90" s="56" t="s">
        <v>69</v>
      </c>
      <c r="G90" s="56" t="s">
        <v>70</v>
      </c>
      <c r="H90" s="56" t="s">
        <v>71</v>
      </c>
      <c r="I90" s="56" t="s">
        <v>75</v>
      </c>
      <c r="J90" s="56" t="s">
        <v>76</v>
      </c>
      <c r="K90" s="56" t="s">
        <v>77</v>
      </c>
      <c r="L90" s="56" t="s">
        <v>86</v>
      </c>
      <c r="M90" s="56" t="s">
        <v>87</v>
      </c>
      <c r="N90" s="57" t="s">
        <v>88</v>
      </c>
    </row>
    <row r="91" spans="1:14" ht="19.5" customHeight="1" thickBot="1" x14ac:dyDescent="0.35">
      <c r="A91" s="22"/>
      <c r="B91" s="10" t="s">
        <v>41</v>
      </c>
      <c r="C91" s="39">
        <v>0.54</v>
      </c>
      <c r="D91" s="40">
        <v>0</v>
      </c>
      <c r="E91" s="40">
        <v>0</v>
      </c>
      <c r="F91" s="40">
        <f>16.05</f>
        <v>16.05</v>
      </c>
      <c r="G91" s="40">
        <f>5.13</f>
        <v>5.13</v>
      </c>
      <c r="H91" s="40">
        <f>0.38+25.1+38.61</f>
        <v>64.09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65">
        <v>0</v>
      </c>
    </row>
    <row r="92" spans="1:14" ht="19.5" customHeight="1" thickBot="1" x14ac:dyDescent="0.35">
      <c r="A92" s="35"/>
      <c r="B92" s="81" t="s">
        <v>9</v>
      </c>
      <c r="C92" s="105">
        <f>C91+D91+E91+F91+G91+H91+I91+J91+K91+L91+M91+N91</f>
        <v>85.81</v>
      </c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7"/>
    </row>
    <row r="93" spans="1:14" ht="19.5" customHeight="1" x14ac:dyDescent="0.3">
      <c r="A93" s="22"/>
    </row>
    <row r="94" spans="1:14" ht="19.5" customHeight="1" thickBot="1" x14ac:dyDescent="0.35">
      <c r="A94" s="22"/>
      <c r="B94" s="108" t="s">
        <v>45</v>
      </c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</row>
    <row r="95" spans="1:14" ht="19.5" customHeight="1" thickBot="1" x14ac:dyDescent="0.35">
      <c r="A95" s="22"/>
      <c r="B95" s="100" t="s">
        <v>46</v>
      </c>
      <c r="C95" s="109" t="s">
        <v>4</v>
      </c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1"/>
    </row>
    <row r="96" spans="1:14" ht="19.5" customHeight="1" thickBot="1" x14ac:dyDescent="0.35">
      <c r="A96" s="22"/>
      <c r="B96" s="101"/>
      <c r="C96" s="55" t="s">
        <v>60</v>
      </c>
      <c r="D96" s="56" t="s">
        <v>61</v>
      </c>
      <c r="E96" s="56" t="s">
        <v>62</v>
      </c>
      <c r="F96" s="56" t="s">
        <v>69</v>
      </c>
      <c r="G96" s="56" t="s">
        <v>70</v>
      </c>
      <c r="H96" s="56" t="s">
        <v>71</v>
      </c>
      <c r="I96" s="56" t="s">
        <v>75</v>
      </c>
      <c r="J96" s="56" t="s">
        <v>76</v>
      </c>
      <c r="K96" s="56" t="s">
        <v>77</v>
      </c>
      <c r="L96" s="56" t="s">
        <v>86</v>
      </c>
      <c r="M96" s="56" t="s">
        <v>87</v>
      </c>
      <c r="N96" s="57" t="s">
        <v>88</v>
      </c>
    </row>
    <row r="97" spans="1:14" ht="19.5" customHeight="1" thickBot="1" x14ac:dyDescent="0.35">
      <c r="A97" s="22"/>
      <c r="B97" s="10" t="s">
        <v>48</v>
      </c>
      <c r="C97" s="39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65">
        <v>371</v>
      </c>
    </row>
    <row r="98" spans="1:14" ht="19.5" customHeight="1" thickBot="1" x14ac:dyDescent="0.35">
      <c r="A98" s="22"/>
      <c r="B98" s="82" t="s">
        <v>9</v>
      </c>
      <c r="C98" s="161">
        <f>C97+D97+E97+F97+G97+H97+I97+J97+K97+L97+M97+N97</f>
        <v>371</v>
      </c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3"/>
    </row>
    <row r="99" spans="1:14" ht="19.5" customHeight="1" x14ac:dyDescent="0.3">
      <c r="A99" s="22"/>
      <c r="B99" s="22"/>
      <c r="C99" s="22"/>
      <c r="D99" s="22"/>
    </row>
    <row r="100" spans="1:14" ht="19.5" customHeight="1" thickBot="1" x14ac:dyDescent="0.35">
      <c r="A100" s="22"/>
      <c r="B100" s="164" t="s">
        <v>50</v>
      </c>
      <c r="C100" s="164"/>
      <c r="D100" s="164"/>
      <c r="E100" s="164"/>
      <c r="F100" s="164"/>
      <c r="G100" s="164"/>
      <c r="H100" s="164"/>
      <c r="I100" s="164"/>
      <c r="J100" s="164"/>
      <c r="K100" s="164"/>
      <c r="L100" s="164"/>
      <c r="M100" s="164"/>
      <c r="N100" s="164"/>
    </row>
    <row r="101" spans="1:14" ht="19.5" customHeight="1" thickBot="1" x14ac:dyDescent="0.35">
      <c r="A101" s="22"/>
      <c r="B101" s="100" t="s">
        <v>51</v>
      </c>
      <c r="C101" s="109" t="s">
        <v>4</v>
      </c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1"/>
    </row>
    <row r="102" spans="1:14" ht="19.5" customHeight="1" thickBot="1" x14ac:dyDescent="0.35">
      <c r="A102" s="22"/>
      <c r="B102" s="160"/>
      <c r="C102" s="55" t="s">
        <v>60</v>
      </c>
      <c r="D102" s="56" t="s">
        <v>61</v>
      </c>
      <c r="E102" s="56" t="s">
        <v>62</v>
      </c>
      <c r="F102" s="56" t="s">
        <v>69</v>
      </c>
      <c r="G102" s="56" t="s">
        <v>70</v>
      </c>
      <c r="H102" s="56" t="s">
        <v>71</v>
      </c>
      <c r="I102" s="56" t="s">
        <v>75</v>
      </c>
      <c r="J102" s="56" t="s">
        <v>76</v>
      </c>
      <c r="K102" s="56" t="s">
        <v>77</v>
      </c>
      <c r="L102" s="56" t="s">
        <v>86</v>
      </c>
      <c r="M102" s="56" t="s">
        <v>87</v>
      </c>
      <c r="N102" s="57" t="s">
        <v>88</v>
      </c>
    </row>
    <row r="103" spans="1:14" ht="19.5" customHeight="1" x14ac:dyDescent="0.3">
      <c r="A103" s="22"/>
      <c r="B103" s="16" t="s">
        <v>52</v>
      </c>
      <c r="C103" s="64">
        <v>0</v>
      </c>
      <c r="D103" s="11">
        <f>73.7+73.69</f>
        <v>147.38999999999999</v>
      </c>
      <c r="E103" s="11">
        <v>66.930000000000007</v>
      </c>
      <c r="F103" s="11">
        <v>77.73</v>
      </c>
      <c r="G103" s="11">
        <v>66.66</v>
      </c>
      <c r="H103" s="11">
        <v>77.47</v>
      </c>
      <c r="I103" s="11">
        <f>16.6+50.56+13.4</f>
        <v>80.56</v>
      </c>
      <c r="J103" s="11">
        <v>0</v>
      </c>
      <c r="K103" s="11">
        <v>0</v>
      </c>
      <c r="L103" s="11">
        <v>113.55</v>
      </c>
      <c r="M103" s="11">
        <v>124.49</v>
      </c>
      <c r="N103" s="5">
        <f>124.7+46.92</f>
        <v>171.62</v>
      </c>
    </row>
    <row r="104" spans="1:14" ht="19.5" customHeight="1" x14ac:dyDescent="0.3">
      <c r="A104" s="22"/>
      <c r="B104" s="17" t="s">
        <v>54</v>
      </c>
      <c r="C104" s="51">
        <v>0</v>
      </c>
      <c r="D104" s="7">
        <f>563.81+563.72</f>
        <v>1127.53</v>
      </c>
      <c r="E104" s="7">
        <v>512.02</v>
      </c>
      <c r="F104" s="7">
        <v>594.62</v>
      </c>
      <c r="G104" s="7">
        <v>510</v>
      </c>
      <c r="H104" s="7">
        <v>592.61</v>
      </c>
      <c r="I104" s="7">
        <f>126.99+386.8+102.51</f>
        <v>616.29999999999995</v>
      </c>
      <c r="J104" s="7">
        <v>0</v>
      </c>
      <c r="K104" s="7">
        <v>0</v>
      </c>
      <c r="L104" s="7">
        <v>520.58000000000004</v>
      </c>
      <c r="M104" s="7">
        <v>570.74</v>
      </c>
      <c r="N104" s="6">
        <f>571.69+215.12</f>
        <v>786.81000000000006</v>
      </c>
    </row>
    <row r="105" spans="1:14" ht="19.5" customHeight="1" thickBot="1" x14ac:dyDescent="0.35">
      <c r="A105" s="22"/>
      <c r="B105" s="29" t="s">
        <v>53</v>
      </c>
      <c r="C105" s="52">
        <v>0</v>
      </c>
      <c r="D105" s="38">
        <f>99.5+99.48</f>
        <v>198.98000000000002</v>
      </c>
      <c r="E105" s="38">
        <v>90.35</v>
      </c>
      <c r="F105" s="38">
        <v>104.93</v>
      </c>
      <c r="G105" s="38">
        <v>90</v>
      </c>
      <c r="H105" s="38">
        <v>104.57</v>
      </c>
      <c r="I105" s="38">
        <f>22.41+68.25+18.09</f>
        <v>108.75</v>
      </c>
      <c r="J105" s="38">
        <v>0</v>
      </c>
      <c r="K105" s="38">
        <v>0</v>
      </c>
      <c r="L105" s="38">
        <v>91.86</v>
      </c>
      <c r="M105" s="38">
        <v>100.72</v>
      </c>
      <c r="N105" s="37">
        <f>100.89+37.96</f>
        <v>138.85</v>
      </c>
    </row>
    <row r="106" spans="1:14" ht="19.5" customHeight="1" thickBot="1" x14ac:dyDescent="0.35">
      <c r="A106" s="22"/>
      <c r="B106" s="83" t="s">
        <v>9</v>
      </c>
      <c r="C106" s="165">
        <f>C103+C104+C105+D103+D104+D105+E103+E104+E105+F103+F104+F105+G103+G104+G105+H103+H104+H105+I103+I104+I105+J103+J104+J105+K103+K104+K105+L103+L104+L105+M103+M104+M105+N103+N104+N105</f>
        <v>7786.62</v>
      </c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7"/>
    </row>
    <row r="107" spans="1:14" ht="19.5" customHeight="1" x14ac:dyDescent="0.3">
      <c r="A107" s="22"/>
      <c r="B107" s="22"/>
      <c r="C107" s="22"/>
      <c r="D107" s="22"/>
    </row>
    <row r="108" spans="1:14" ht="19.5" customHeight="1" thickBot="1" x14ac:dyDescent="0.35">
      <c r="A108" s="22"/>
      <c r="B108" s="156" t="s">
        <v>57</v>
      </c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</row>
    <row r="109" spans="1:14" ht="19.5" customHeight="1" thickBot="1" x14ac:dyDescent="0.35">
      <c r="A109" s="22"/>
      <c r="B109" s="100" t="s">
        <v>55</v>
      </c>
      <c r="C109" s="109" t="s">
        <v>4</v>
      </c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1"/>
    </row>
    <row r="110" spans="1:14" ht="19.5" customHeight="1" thickBot="1" x14ac:dyDescent="0.35">
      <c r="A110" s="22"/>
      <c r="B110" s="101"/>
      <c r="C110" s="55" t="s">
        <v>60</v>
      </c>
      <c r="D110" s="56" t="s">
        <v>61</v>
      </c>
      <c r="E110" s="56" t="s">
        <v>62</v>
      </c>
      <c r="F110" s="56" t="s">
        <v>69</v>
      </c>
      <c r="G110" s="56" t="s">
        <v>70</v>
      </c>
      <c r="H110" s="56" t="s">
        <v>71</v>
      </c>
      <c r="I110" s="56" t="s">
        <v>75</v>
      </c>
      <c r="J110" s="56" t="s">
        <v>76</v>
      </c>
      <c r="K110" s="56" t="s">
        <v>77</v>
      </c>
      <c r="L110" s="56" t="s">
        <v>86</v>
      </c>
      <c r="M110" s="56" t="s">
        <v>87</v>
      </c>
      <c r="N110" s="57" t="s">
        <v>88</v>
      </c>
    </row>
    <row r="111" spans="1:14" ht="19.5" customHeight="1" thickBot="1" x14ac:dyDescent="0.35">
      <c r="A111" s="22"/>
      <c r="B111" s="10" t="s">
        <v>56</v>
      </c>
      <c r="C111" s="72">
        <v>0</v>
      </c>
      <c r="D111" s="7">
        <v>132.72</v>
      </c>
      <c r="E111" s="7">
        <v>1393.56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</row>
    <row r="112" spans="1:14" ht="19.5" customHeight="1" thickBot="1" x14ac:dyDescent="0.35">
      <c r="A112" s="54"/>
      <c r="B112" s="84" t="s">
        <v>9</v>
      </c>
      <c r="C112" s="157">
        <f>C111+D111+E111+F111+G111+H111+I111+J111+K111+L111+M111+N111</f>
        <v>1526.28</v>
      </c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9"/>
    </row>
    <row r="113" spans="1:14" ht="19.5" customHeight="1" x14ac:dyDescent="0.3">
      <c r="A113" s="22"/>
      <c r="B113" s="22"/>
      <c r="C113" s="22"/>
      <c r="D113" s="22"/>
    </row>
    <row r="114" spans="1:14" ht="19.5" customHeight="1" thickBot="1" x14ac:dyDescent="0.35">
      <c r="A114" s="22"/>
      <c r="B114" s="174" t="s">
        <v>65</v>
      </c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</row>
    <row r="115" spans="1:14" ht="19.5" customHeight="1" thickBot="1" x14ac:dyDescent="0.35">
      <c r="A115" s="22"/>
      <c r="B115" s="100" t="s">
        <v>66</v>
      </c>
      <c r="C115" s="109" t="s">
        <v>4</v>
      </c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1"/>
    </row>
    <row r="116" spans="1:14" ht="21.75" customHeight="1" thickBot="1" x14ac:dyDescent="0.35">
      <c r="A116" s="22"/>
      <c r="B116" s="160"/>
      <c r="C116" s="55" t="s">
        <v>60</v>
      </c>
      <c r="D116" s="56" t="s">
        <v>61</v>
      </c>
      <c r="E116" s="56" t="s">
        <v>62</v>
      </c>
      <c r="F116" s="56" t="s">
        <v>69</v>
      </c>
      <c r="G116" s="56" t="s">
        <v>70</v>
      </c>
      <c r="H116" s="56" t="s">
        <v>71</v>
      </c>
      <c r="I116" s="56" t="s">
        <v>75</v>
      </c>
      <c r="J116" s="56" t="s">
        <v>76</v>
      </c>
      <c r="K116" s="56" t="s">
        <v>77</v>
      </c>
      <c r="L116" s="56" t="s">
        <v>86</v>
      </c>
      <c r="M116" s="56" t="s">
        <v>87</v>
      </c>
      <c r="N116" s="57" t="s">
        <v>88</v>
      </c>
    </row>
    <row r="117" spans="1:14" ht="19.5" customHeight="1" x14ac:dyDescent="0.3">
      <c r="A117" s="22"/>
      <c r="B117" s="17" t="s">
        <v>67</v>
      </c>
      <c r="C117" s="64">
        <v>0</v>
      </c>
      <c r="D117" s="11">
        <v>0</v>
      </c>
      <c r="E117" s="11">
        <v>30.18</v>
      </c>
      <c r="F117" s="11">
        <f>30.18+40.24</f>
        <v>70.42</v>
      </c>
      <c r="G117" s="11">
        <v>9.5500000000000007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5">
        <f>30.64+13.69</f>
        <v>44.33</v>
      </c>
    </row>
    <row r="118" spans="1:14" ht="19.5" customHeight="1" thickBot="1" x14ac:dyDescent="0.35">
      <c r="A118" s="22"/>
      <c r="B118" s="29" t="s">
        <v>68</v>
      </c>
      <c r="C118" s="52">
        <v>0</v>
      </c>
      <c r="D118" s="38">
        <v>0</v>
      </c>
      <c r="E118" s="38">
        <v>1.51</v>
      </c>
      <c r="F118" s="38">
        <f>1.51+2.01</f>
        <v>3.5199999999999996</v>
      </c>
      <c r="G118" s="38">
        <v>0.48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7">
        <f>1.53+0.68</f>
        <v>2.21</v>
      </c>
    </row>
    <row r="119" spans="1:14" ht="19.5" customHeight="1" thickBot="1" x14ac:dyDescent="0.35">
      <c r="A119" s="22"/>
      <c r="B119" s="85" t="s">
        <v>9</v>
      </c>
      <c r="C119" s="181">
        <f>C117+C118+D117+D118+E117+E118+F117+F118+G117+G118+H117+H118+I117+I118+J117+J118+K117+K118+L117+L118+M117+M118+N117+N118</f>
        <v>162.20000000000002</v>
      </c>
      <c r="D119" s="182"/>
      <c r="E119" s="182"/>
      <c r="F119" s="182"/>
      <c r="G119" s="182"/>
      <c r="H119" s="182"/>
      <c r="I119" s="182"/>
      <c r="J119" s="182"/>
      <c r="K119" s="182"/>
      <c r="L119" s="182"/>
      <c r="M119" s="182"/>
      <c r="N119" s="183"/>
    </row>
    <row r="120" spans="1:14" ht="19.5" customHeight="1" x14ac:dyDescent="0.3">
      <c r="A120" s="22"/>
      <c r="B120" s="22"/>
      <c r="C120" s="22"/>
      <c r="D120" s="22"/>
    </row>
    <row r="121" spans="1:14" ht="19.5" customHeight="1" thickBot="1" x14ac:dyDescent="0.35">
      <c r="A121" s="22"/>
      <c r="B121" s="180" t="s">
        <v>72</v>
      </c>
      <c r="C121" s="180"/>
      <c r="D121" s="180"/>
      <c r="E121" s="180"/>
      <c r="F121" s="180"/>
      <c r="G121" s="180"/>
      <c r="H121" s="180"/>
      <c r="I121" s="180"/>
      <c r="J121" s="180"/>
      <c r="K121" s="180"/>
      <c r="L121" s="180"/>
      <c r="M121" s="180"/>
      <c r="N121" s="180"/>
    </row>
    <row r="122" spans="1:14" ht="19.5" customHeight="1" thickBot="1" x14ac:dyDescent="0.35">
      <c r="A122" s="22"/>
      <c r="B122" s="100" t="s">
        <v>12</v>
      </c>
      <c r="C122" s="109" t="s">
        <v>4</v>
      </c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1"/>
    </row>
    <row r="123" spans="1:14" ht="19.5" customHeight="1" thickBot="1" x14ac:dyDescent="0.35">
      <c r="A123" s="22"/>
      <c r="B123" s="160"/>
      <c r="C123" s="55" t="s">
        <v>60</v>
      </c>
      <c r="D123" s="56" t="s">
        <v>61</v>
      </c>
      <c r="E123" s="56" t="s">
        <v>62</v>
      </c>
      <c r="F123" s="56" t="s">
        <v>69</v>
      </c>
      <c r="G123" s="56" t="s">
        <v>70</v>
      </c>
      <c r="H123" s="56" t="s">
        <v>71</v>
      </c>
      <c r="I123" s="56" t="s">
        <v>75</v>
      </c>
      <c r="J123" s="56" t="s">
        <v>76</v>
      </c>
      <c r="K123" s="56" t="s">
        <v>77</v>
      </c>
      <c r="L123" s="56" t="s">
        <v>86</v>
      </c>
      <c r="M123" s="56" t="s">
        <v>87</v>
      </c>
      <c r="N123" s="57" t="s">
        <v>88</v>
      </c>
    </row>
    <row r="124" spans="1:14" ht="19.5" customHeight="1" thickBot="1" x14ac:dyDescent="0.35">
      <c r="A124" s="22"/>
      <c r="B124" s="28" t="s">
        <v>78</v>
      </c>
      <c r="C124" s="39">
        <v>0</v>
      </c>
      <c r="D124" s="40">
        <v>0</v>
      </c>
      <c r="E124" s="40">
        <f>31.28+36.8+31.28+27.6+25.76+27.6</f>
        <v>180.32</v>
      </c>
      <c r="F124" s="40">
        <v>40.479999999999997</v>
      </c>
      <c r="G124" s="40">
        <v>0</v>
      </c>
      <c r="H124" s="40">
        <f>14.72+38.64</f>
        <v>53.36</v>
      </c>
      <c r="I124" s="40">
        <v>23.92</v>
      </c>
      <c r="J124" s="40">
        <v>0</v>
      </c>
      <c r="K124" s="40">
        <v>0</v>
      </c>
      <c r="L124" s="40">
        <v>33.119999999999997</v>
      </c>
      <c r="M124" s="40">
        <v>33.119999999999997</v>
      </c>
      <c r="N124" s="65">
        <v>34.96</v>
      </c>
    </row>
    <row r="125" spans="1:14" ht="19.5" customHeight="1" thickBot="1" x14ac:dyDescent="0.35">
      <c r="A125" s="22"/>
      <c r="B125" s="86" t="s">
        <v>9</v>
      </c>
      <c r="C125" s="137">
        <f>C124+D124+E124+F124+G124+H124+I124+J124+K124+L124+M124+N124</f>
        <v>399.28</v>
      </c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9"/>
    </row>
    <row r="126" spans="1:14" ht="19.5" customHeight="1" x14ac:dyDescent="0.3">
      <c r="A126" s="22"/>
      <c r="B126" s="22"/>
      <c r="C126" s="22"/>
      <c r="D126" s="22"/>
    </row>
    <row r="127" spans="1:14" ht="19.5" customHeight="1" thickBot="1" x14ac:dyDescent="0.35">
      <c r="A127" s="22"/>
      <c r="B127" s="175" t="s">
        <v>73</v>
      </c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</row>
    <row r="128" spans="1:14" ht="19.5" customHeight="1" thickBot="1" x14ac:dyDescent="0.35">
      <c r="A128" s="22"/>
      <c r="B128" s="100" t="s">
        <v>12</v>
      </c>
      <c r="C128" s="109" t="s">
        <v>4</v>
      </c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1"/>
    </row>
    <row r="129" spans="1:14" ht="19.5" customHeight="1" thickBot="1" x14ac:dyDescent="0.35">
      <c r="A129" s="22"/>
      <c r="B129" s="160"/>
      <c r="C129" s="55" t="s">
        <v>60</v>
      </c>
      <c r="D129" s="56" t="s">
        <v>61</v>
      </c>
      <c r="E129" s="56" t="s">
        <v>62</v>
      </c>
      <c r="F129" s="56" t="s">
        <v>69</v>
      </c>
      <c r="G129" s="56" t="s">
        <v>70</v>
      </c>
      <c r="H129" s="56" t="s">
        <v>71</v>
      </c>
      <c r="I129" s="56" t="s">
        <v>75</v>
      </c>
      <c r="J129" s="56" t="s">
        <v>76</v>
      </c>
      <c r="K129" s="56" t="s">
        <v>77</v>
      </c>
      <c r="L129" s="56" t="s">
        <v>86</v>
      </c>
      <c r="M129" s="56" t="s">
        <v>87</v>
      </c>
      <c r="N129" s="57" t="s">
        <v>88</v>
      </c>
    </row>
    <row r="130" spans="1:14" ht="19.5" customHeight="1" thickBot="1" x14ac:dyDescent="0.35">
      <c r="A130" s="22"/>
      <c r="B130" s="28" t="s">
        <v>74</v>
      </c>
      <c r="C130" s="39">
        <v>0</v>
      </c>
      <c r="D130" s="40">
        <v>0</v>
      </c>
      <c r="E130" s="40">
        <v>0</v>
      </c>
      <c r="F130" s="40">
        <v>0</v>
      </c>
      <c r="G130" s="40">
        <v>48.39</v>
      </c>
      <c r="H130" s="40">
        <v>0</v>
      </c>
      <c r="I130" s="40">
        <v>0</v>
      </c>
      <c r="J130" s="40">
        <v>-0.01</v>
      </c>
      <c r="K130" s="40">
        <v>0</v>
      </c>
      <c r="L130" s="40">
        <v>0</v>
      </c>
      <c r="M130" s="40">
        <v>0</v>
      </c>
      <c r="N130" s="65">
        <v>0</v>
      </c>
    </row>
    <row r="131" spans="1:14" ht="19.5" customHeight="1" thickBot="1" x14ac:dyDescent="0.35">
      <c r="A131" s="22"/>
      <c r="B131" s="87" t="s">
        <v>9</v>
      </c>
      <c r="C131" s="176">
        <f>C130+D130+E130+F130+G130+H130+I130+J130+K130+L130+M130+N130</f>
        <v>48.38</v>
      </c>
      <c r="D131" s="177"/>
      <c r="E131" s="177"/>
      <c r="F131" s="177"/>
      <c r="G131" s="177"/>
      <c r="H131" s="177"/>
      <c r="I131" s="177"/>
      <c r="J131" s="177"/>
      <c r="K131" s="177"/>
      <c r="L131" s="177"/>
      <c r="M131" s="177"/>
      <c r="N131" s="178"/>
    </row>
    <row r="132" spans="1:14" ht="20.25" x14ac:dyDescent="0.3">
      <c r="A132" s="22"/>
      <c r="B132" s="22"/>
      <c r="C132" s="34"/>
      <c r="D132" s="34"/>
      <c r="E132" s="34"/>
    </row>
    <row r="133" spans="1:14" ht="21" thickBot="1" x14ac:dyDescent="0.35">
      <c r="A133" s="22"/>
      <c r="B133" s="179" t="s">
        <v>79</v>
      </c>
      <c r="C133" s="179"/>
      <c r="D133" s="179"/>
      <c r="E133" s="179"/>
      <c r="F133" s="179"/>
      <c r="G133" s="179"/>
      <c r="H133" s="179"/>
      <c r="I133" s="179"/>
      <c r="J133" s="179"/>
      <c r="K133" s="179"/>
      <c r="L133" s="179"/>
      <c r="M133" s="179"/>
      <c r="N133" s="179"/>
    </row>
    <row r="134" spans="1:14" ht="21" thickBot="1" x14ac:dyDescent="0.35">
      <c r="A134" s="22"/>
      <c r="B134" s="100" t="s">
        <v>12</v>
      </c>
      <c r="C134" s="109" t="s">
        <v>4</v>
      </c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1"/>
    </row>
    <row r="135" spans="1:14" ht="21" thickBot="1" x14ac:dyDescent="0.35">
      <c r="A135" s="22"/>
      <c r="B135" s="160"/>
      <c r="C135" s="55" t="s">
        <v>60</v>
      </c>
      <c r="D135" s="56" t="s">
        <v>61</v>
      </c>
      <c r="E135" s="56" t="s">
        <v>62</v>
      </c>
      <c r="F135" s="56" t="s">
        <v>69</v>
      </c>
      <c r="G135" s="56" t="s">
        <v>70</v>
      </c>
      <c r="H135" s="56" t="s">
        <v>71</v>
      </c>
      <c r="I135" s="56" t="s">
        <v>75</v>
      </c>
      <c r="J135" s="56" t="s">
        <v>76</v>
      </c>
      <c r="K135" s="56" t="s">
        <v>77</v>
      </c>
      <c r="L135" s="56" t="s">
        <v>86</v>
      </c>
      <c r="M135" s="56" t="s">
        <v>87</v>
      </c>
      <c r="N135" s="57" t="s">
        <v>88</v>
      </c>
    </row>
    <row r="136" spans="1:14" ht="21" thickBot="1" x14ac:dyDescent="0.35">
      <c r="A136" s="22"/>
      <c r="B136" s="28" t="s">
        <v>80</v>
      </c>
      <c r="C136" s="39">
        <v>0</v>
      </c>
      <c r="D136" s="40">
        <v>0</v>
      </c>
      <c r="E136" s="40">
        <v>3981.68</v>
      </c>
      <c r="F136" s="40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40">
        <v>0</v>
      </c>
      <c r="M136" s="40">
        <v>0</v>
      </c>
      <c r="N136" s="65">
        <v>0</v>
      </c>
    </row>
    <row r="137" spans="1:14" ht="21" thickBot="1" x14ac:dyDescent="0.35">
      <c r="A137" s="22"/>
      <c r="B137" s="88" t="s">
        <v>9</v>
      </c>
      <c r="C137" s="171">
        <f>C136+D136+E136+F136+G136+H136+I136+J136+K136+L136+M136+N136</f>
        <v>3981.68</v>
      </c>
      <c r="D137" s="172"/>
      <c r="E137" s="172"/>
      <c r="F137" s="172"/>
      <c r="G137" s="172"/>
      <c r="H137" s="172"/>
      <c r="I137" s="172"/>
      <c r="J137" s="172"/>
      <c r="K137" s="172"/>
      <c r="L137" s="172"/>
      <c r="M137" s="172"/>
      <c r="N137" s="173"/>
    </row>
    <row r="138" spans="1:14" ht="20.25" x14ac:dyDescent="0.3">
      <c r="A138" s="22"/>
      <c r="B138" s="22"/>
      <c r="C138" s="34"/>
      <c r="D138" s="34"/>
      <c r="E138" s="34"/>
    </row>
    <row r="139" spans="1:14" ht="20.25" x14ac:dyDescent="0.3">
      <c r="A139" s="22"/>
      <c r="B139" s="22"/>
      <c r="C139" s="34"/>
      <c r="D139" s="34"/>
      <c r="E139" s="34"/>
    </row>
    <row r="140" spans="1:14" ht="20.25" x14ac:dyDescent="0.3">
      <c r="A140" s="22"/>
      <c r="B140" s="22"/>
      <c r="C140" s="34" t="s">
        <v>39</v>
      </c>
      <c r="D140" s="34"/>
      <c r="E140" s="34" t="s">
        <v>38</v>
      </c>
      <c r="G140" s="23"/>
    </row>
    <row r="141" spans="1:14" ht="20.25" x14ac:dyDescent="0.3">
      <c r="A141" s="22"/>
      <c r="B141" s="22"/>
      <c r="C141" s="34" t="s">
        <v>37</v>
      </c>
      <c r="D141" s="34"/>
      <c r="E141" s="34"/>
    </row>
    <row r="142" spans="1:14" ht="20.25" x14ac:dyDescent="0.3">
      <c r="A142" s="22"/>
      <c r="B142" s="22"/>
      <c r="C142" s="34" t="s">
        <v>63</v>
      </c>
      <c r="D142" s="34"/>
      <c r="E142" s="34"/>
    </row>
  </sheetData>
  <mergeCells count="73">
    <mergeCell ref="C53:N53"/>
    <mergeCell ref="C137:N137"/>
    <mergeCell ref="B128:B129"/>
    <mergeCell ref="B134:B135"/>
    <mergeCell ref="B114:N114"/>
    <mergeCell ref="B127:N127"/>
    <mergeCell ref="C131:N131"/>
    <mergeCell ref="C134:N134"/>
    <mergeCell ref="B133:N133"/>
    <mergeCell ref="C115:N115"/>
    <mergeCell ref="C122:N122"/>
    <mergeCell ref="B121:N121"/>
    <mergeCell ref="B115:B116"/>
    <mergeCell ref="B122:B123"/>
    <mergeCell ref="C119:N119"/>
    <mergeCell ref="B65:B66"/>
    <mergeCell ref="C89:N89"/>
    <mergeCell ref="B71:B72"/>
    <mergeCell ref="B109:B110"/>
    <mergeCell ref="B108:N108"/>
    <mergeCell ref="C112:N112"/>
    <mergeCell ref="B101:B102"/>
    <mergeCell ref="C98:N98"/>
    <mergeCell ref="B100:N100"/>
    <mergeCell ref="C101:N101"/>
    <mergeCell ref="C106:N106"/>
    <mergeCell ref="C109:N109"/>
    <mergeCell ref="C59:N59"/>
    <mergeCell ref="C125:N125"/>
    <mergeCell ref="C128:N128"/>
    <mergeCell ref="B59:B60"/>
    <mergeCell ref="B64:N64"/>
    <mergeCell ref="C71:N71"/>
    <mergeCell ref="B76:N76"/>
    <mergeCell ref="C80:N80"/>
    <mergeCell ref="B82:N82"/>
    <mergeCell ref="C86:N86"/>
    <mergeCell ref="C77:N77"/>
    <mergeCell ref="C83:N83"/>
    <mergeCell ref="B70:N70"/>
    <mergeCell ref="C68:N68"/>
    <mergeCell ref="C74:N74"/>
    <mergeCell ref="C65:N65"/>
    <mergeCell ref="B1:E1"/>
    <mergeCell ref="B3:E3"/>
    <mergeCell ref="B5:E5"/>
    <mergeCell ref="B34:B35"/>
    <mergeCell ref="C10:N10"/>
    <mergeCell ref="B9:N9"/>
    <mergeCell ref="B7:N7"/>
    <mergeCell ref="B33:N33"/>
    <mergeCell ref="C34:N34"/>
    <mergeCell ref="B40:B41"/>
    <mergeCell ref="C37:N37"/>
    <mergeCell ref="B39:N39"/>
    <mergeCell ref="C40:N40"/>
    <mergeCell ref="C49:N49"/>
    <mergeCell ref="C50:N50"/>
    <mergeCell ref="B89:B90"/>
    <mergeCell ref="B77:B78"/>
    <mergeCell ref="B83:B84"/>
    <mergeCell ref="B95:B96"/>
    <mergeCell ref="B88:N88"/>
    <mergeCell ref="C92:N92"/>
    <mergeCell ref="B94:N94"/>
    <mergeCell ref="C95:N95"/>
    <mergeCell ref="C51:N51"/>
    <mergeCell ref="C52:N52"/>
    <mergeCell ref="C54:N54"/>
    <mergeCell ref="C55:N55"/>
    <mergeCell ref="C56:N56"/>
    <mergeCell ref="B58:N58"/>
    <mergeCell ref="C62:N6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Četvrto tromjesečje 2023.godine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2024-01-15T09:37:06Z</cp:lastPrinted>
  <dcterms:created xsi:type="dcterms:W3CDTF">2017-04-09T18:12:24Z</dcterms:created>
  <dcterms:modified xsi:type="dcterms:W3CDTF">2024-01-22T09:15:02Z</dcterms:modified>
</cp:coreProperties>
</file>