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4\Rebalans\"/>
    </mc:Choice>
  </mc:AlternateContent>
  <xr:revisionPtr revIDLastSave="0" documentId="13_ncr:1_{0F69DDD9-99EB-42C3-B8FB-F497C12B314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pći dio-euro" sheetId="6" r:id="rId1"/>
    <sheet name="Rashodi-REBALANS 2024" sheetId="5" r:id="rId2"/>
    <sheet name=" Prihodi-REBALANS 2024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2" l="1"/>
  <c r="K71" i="5" l="1"/>
  <c r="K63" i="5" s="1"/>
  <c r="G139" i="5"/>
  <c r="G138" i="5" s="1"/>
  <c r="F106" i="5"/>
  <c r="F90" i="5"/>
  <c r="F47" i="5"/>
  <c r="E139" i="5"/>
  <c r="E131" i="5"/>
  <c r="E127" i="5"/>
  <c r="E121" i="5"/>
  <c r="E101" i="5"/>
  <c r="E96" i="5"/>
  <c r="E90" i="5"/>
  <c r="E73" i="5"/>
  <c r="E47" i="5"/>
  <c r="H60" i="5"/>
  <c r="L139" i="5" l="1"/>
  <c r="L138" i="5" s="1"/>
  <c r="L45" i="5" s="1"/>
  <c r="L26" i="5" s="1"/>
  <c r="H73" i="5" l="1"/>
  <c r="D209" i="5"/>
  <c r="D208" i="5"/>
  <c r="D207" i="5"/>
  <c r="D206" i="5"/>
  <c r="D205" i="5"/>
  <c r="D204" i="5"/>
  <c r="D201" i="5"/>
  <c r="D200" i="5"/>
  <c r="D199" i="5"/>
  <c r="D197" i="5"/>
  <c r="D196" i="5"/>
  <c r="D195" i="5"/>
  <c r="D194" i="5"/>
  <c r="D193" i="5"/>
  <c r="D192" i="5"/>
  <c r="D191" i="5"/>
  <c r="D189" i="5"/>
  <c r="D188" i="5"/>
  <c r="D187" i="5"/>
  <c r="D183" i="5"/>
  <c r="D182" i="5"/>
  <c r="D178" i="5"/>
  <c r="D177" i="5"/>
  <c r="D176" i="5"/>
  <c r="D175" i="5"/>
  <c r="D174" i="5"/>
  <c r="D173" i="5"/>
  <c r="D170" i="5"/>
  <c r="D169" i="5"/>
  <c r="D168" i="5"/>
  <c r="D166" i="5"/>
  <c r="D165" i="5"/>
  <c r="D164" i="5"/>
  <c r="D160" i="5"/>
  <c r="D159" i="5"/>
  <c r="D157" i="5"/>
  <c r="D156" i="5"/>
  <c r="D155" i="5"/>
  <c r="D154" i="5"/>
  <c r="D153" i="5"/>
  <c r="D152" i="5"/>
  <c r="D150" i="5"/>
  <c r="D148" i="5"/>
  <c r="D146" i="5"/>
  <c r="D145" i="5"/>
  <c r="D144" i="5"/>
  <c r="D141" i="5"/>
  <c r="D140" i="5"/>
  <c r="D137" i="5"/>
  <c r="D136" i="5"/>
  <c r="D135" i="5"/>
  <c r="D134" i="5"/>
  <c r="D133" i="5"/>
  <c r="D132" i="5"/>
  <c r="D94" i="5"/>
  <c r="D93" i="5"/>
  <c r="D92" i="5"/>
  <c r="D91" i="5"/>
  <c r="D130" i="5"/>
  <c r="D129" i="5"/>
  <c r="D128" i="5"/>
  <c r="D126" i="5"/>
  <c r="D125" i="5"/>
  <c r="D124" i="5"/>
  <c r="D123" i="5"/>
  <c r="D122" i="5"/>
  <c r="D120" i="5"/>
  <c r="D119" i="5"/>
  <c r="D117" i="5"/>
  <c r="D116" i="5"/>
  <c r="D115" i="5"/>
  <c r="D114" i="5"/>
  <c r="D113" i="5"/>
  <c r="D111" i="5"/>
  <c r="D110" i="5"/>
  <c r="D109" i="5"/>
  <c r="D108" i="5"/>
  <c r="D107" i="5"/>
  <c r="D105" i="5"/>
  <c r="D104" i="5"/>
  <c r="D103" i="5"/>
  <c r="D102" i="5"/>
  <c r="D100" i="5"/>
  <c r="D99" i="5"/>
  <c r="D98" i="5"/>
  <c r="D97" i="5"/>
  <c r="D95" i="5"/>
  <c r="D44" i="5"/>
  <c r="D43" i="5"/>
  <c r="D38" i="5"/>
  <c r="D37" i="5"/>
  <c r="D36" i="5"/>
  <c r="D34" i="5"/>
  <c r="D32" i="5"/>
  <c r="D31" i="5"/>
  <c r="D30" i="5"/>
  <c r="D88" i="5" l="1"/>
  <c r="D86" i="5"/>
  <c r="D85" i="5"/>
  <c r="D83" i="5"/>
  <c r="D82" i="5"/>
  <c r="D81" i="5"/>
  <c r="D80" i="5"/>
  <c r="D78" i="5"/>
  <c r="D77" i="5"/>
  <c r="D76" i="5"/>
  <c r="D75" i="5"/>
  <c r="D74" i="5"/>
  <c r="D70" i="5"/>
  <c r="D69" i="5"/>
  <c r="D68" i="5"/>
  <c r="D67" i="5"/>
  <c r="D66" i="5"/>
  <c r="D65" i="5"/>
  <c r="D62" i="5"/>
  <c r="D61" i="5"/>
  <c r="D60" i="5"/>
  <c r="D59" i="5"/>
  <c r="D58" i="5"/>
  <c r="H47" i="5"/>
  <c r="D54" i="5"/>
  <c r="D53" i="5"/>
  <c r="D52" i="5"/>
  <c r="D51" i="5"/>
  <c r="D50" i="5"/>
  <c r="D49" i="5"/>
  <c r="D48" i="5"/>
  <c r="H186" i="5" l="1"/>
  <c r="D186" i="5" s="1"/>
  <c r="H190" i="5"/>
  <c r="D190" i="5" s="1"/>
  <c r="C10" i="12"/>
  <c r="C9" i="12"/>
  <c r="C8" i="12"/>
  <c r="C7" i="12"/>
  <c r="C4" i="12" l="1"/>
  <c r="C3" i="12" s="1"/>
  <c r="D39" i="5" l="1"/>
  <c r="F56" i="5"/>
  <c r="F42" i="5"/>
  <c r="F41" i="5" s="1"/>
  <c r="F35" i="5"/>
  <c r="F29" i="5"/>
  <c r="C19" i="5"/>
  <c r="D56" i="5" l="1"/>
  <c r="D29" i="5"/>
  <c r="F28" i="5"/>
  <c r="D35" i="5"/>
  <c r="F33" i="5"/>
  <c r="D40" i="5"/>
  <c r="D42" i="5"/>
  <c r="H203" i="5"/>
  <c r="H198" i="5"/>
  <c r="H180" i="5"/>
  <c r="D180" i="5" s="1"/>
  <c r="H181" i="5"/>
  <c r="D181" i="5" s="1"/>
  <c r="H167" i="5"/>
  <c r="D167" i="5" s="1"/>
  <c r="H163" i="5"/>
  <c r="H158" i="5"/>
  <c r="D158" i="5" s="1"/>
  <c r="H151" i="5"/>
  <c r="H149" i="5"/>
  <c r="D149" i="5" s="1"/>
  <c r="H147" i="5"/>
  <c r="D147" i="5" s="1"/>
  <c r="H143" i="5"/>
  <c r="D143" i="5" s="1"/>
  <c r="H139" i="5"/>
  <c r="H138" i="5" s="1"/>
  <c r="H131" i="5"/>
  <c r="H127" i="5"/>
  <c r="H121" i="5"/>
  <c r="H118" i="5"/>
  <c r="D118" i="5" s="1"/>
  <c r="H112" i="5"/>
  <c r="H106" i="5"/>
  <c r="H101" i="5"/>
  <c r="H96" i="5"/>
  <c r="H90" i="5"/>
  <c r="H87" i="5"/>
  <c r="D87" i="5" s="1"/>
  <c r="H84" i="5"/>
  <c r="D84" i="5" s="1"/>
  <c r="H79" i="5"/>
  <c r="D79" i="5" s="1"/>
  <c r="H64" i="5"/>
  <c r="D64" i="5" s="1"/>
  <c r="H57" i="5"/>
  <c r="D57" i="5" s="1"/>
  <c r="H55" i="5"/>
  <c r="H46" i="5" l="1"/>
  <c r="H202" i="5"/>
  <c r="H162" i="5"/>
  <c r="D163" i="5"/>
  <c r="H185" i="5"/>
  <c r="D185" i="5" s="1"/>
  <c r="D198" i="5"/>
  <c r="H142" i="5"/>
  <c r="H63" i="5"/>
  <c r="H89" i="5"/>
  <c r="O28" i="5"/>
  <c r="O33" i="5"/>
  <c r="O41" i="5"/>
  <c r="O55" i="5"/>
  <c r="O46" i="5" s="1"/>
  <c r="O45" i="5" s="1"/>
  <c r="K28" i="5"/>
  <c r="K33" i="5"/>
  <c r="K41" i="5"/>
  <c r="K55" i="5"/>
  <c r="K46" i="5" s="1"/>
  <c r="K45" i="5" s="1"/>
  <c r="D106" i="5"/>
  <c r="F112" i="5"/>
  <c r="D112" i="5" s="1"/>
  <c r="F139" i="5"/>
  <c r="F138" i="5" s="1"/>
  <c r="F73" i="5"/>
  <c r="F63" i="5" s="1"/>
  <c r="F55" i="5"/>
  <c r="F46" i="5" s="1"/>
  <c r="J121" i="5"/>
  <c r="J89" i="5" s="1"/>
  <c r="J151" i="5"/>
  <c r="J142" i="5" s="1"/>
  <c r="J172" i="5"/>
  <c r="J203" i="5"/>
  <c r="J202" i="5" s="1"/>
  <c r="J184" i="5" s="1"/>
  <c r="J179" i="5" s="1"/>
  <c r="C16" i="5" s="1"/>
  <c r="J41" i="5"/>
  <c r="J33" i="5"/>
  <c r="J28" i="5"/>
  <c r="P71" i="5"/>
  <c r="P63" i="5" s="1"/>
  <c r="P45" i="5" s="1"/>
  <c r="P26" i="5" s="1"/>
  <c r="P210" i="5" s="1"/>
  <c r="G33" i="5"/>
  <c r="G27" i="5" s="1"/>
  <c r="D47" i="5"/>
  <c r="D101" i="5"/>
  <c r="D131" i="5"/>
  <c r="D127" i="5"/>
  <c r="D96" i="5"/>
  <c r="E55" i="5"/>
  <c r="D121" i="5" l="1"/>
  <c r="G26" i="5"/>
  <c r="D142" i="5"/>
  <c r="D55" i="5"/>
  <c r="D33" i="5"/>
  <c r="H184" i="5"/>
  <c r="D184" i="5" s="1"/>
  <c r="D151" i="5"/>
  <c r="E63" i="5"/>
  <c r="D73" i="5"/>
  <c r="D203" i="5"/>
  <c r="D28" i="5"/>
  <c r="J171" i="5"/>
  <c r="D171" i="5" s="1"/>
  <c r="D172" i="5"/>
  <c r="H161" i="5"/>
  <c r="D161" i="5" s="1"/>
  <c r="D162" i="5"/>
  <c r="E138" i="5"/>
  <c r="D138" i="5" s="1"/>
  <c r="D139" i="5"/>
  <c r="D90" i="5"/>
  <c r="D72" i="5"/>
  <c r="D41" i="5"/>
  <c r="D202" i="5"/>
  <c r="E46" i="5"/>
  <c r="D46" i="5" s="1"/>
  <c r="F89" i="5"/>
  <c r="F45" i="5" s="1"/>
  <c r="O27" i="5"/>
  <c r="O26" i="5" s="1"/>
  <c r="O210" i="5" s="1"/>
  <c r="C18" i="5" s="1"/>
  <c r="K27" i="5"/>
  <c r="K26" i="5" s="1"/>
  <c r="F27" i="5"/>
  <c r="J27" i="5"/>
  <c r="J45" i="5"/>
  <c r="H45" i="5"/>
  <c r="E89" i="5"/>
  <c r="K210" i="5" l="1"/>
  <c r="C17" i="5"/>
  <c r="G210" i="5"/>
  <c r="C13" i="5"/>
  <c r="H179" i="5"/>
  <c r="D179" i="5" s="1"/>
  <c r="C13" i="6" s="1"/>
  <c r="D27" i="5"/>
  <c r="E45" i="5"/>
  <c r="E26" i="5" s="1"/>
  <c r="D89" i="5"/>
  <c r="D71" i="5"/>
  <c r="H26" i="5"/>
  <c r="J26" i="5"/>
  <c r="F26" i="5"/>
  <c r="F210" i="5" s="1"/>
  <c r="C8" i="5" s="1"/>
  <c r="J210" i="5" l="1"/>
  <c r="C15" i="5"/>
  <c r="H210" i="5"/>
  <c r="C11" i="5" s="1"/>
  <c r="D45" i="5"/>
  <c r="E210" i="5"/>
  <c r="C9" i="5" s="1"/>
  <c r="D26" i="5"/>
  <c r="D63" i="5"/>
  <c r="B11" i="6"/>
  <c r="B8" i="6"/>
  <c r="C20" i="5" l="1"/>
  <c r="C22" i="5" s="1"/>
  <c r="C12" i="6"/>
  <c r="C11" i="6" s="1"/>
  <c r="D210" i="5"/>
  <c r="B14" i="6"/>
  <c r="C9" i="6" l="1"/>
  <c r="C8" i="6" s="1"/>
  <c r="C14" i="6" s="1"/>
</calcChain>
</file>

<file path=xl/sharedStrings.xml><?xml version="1.0" encoding="utf-8"?>
<sst xmlns="http://schemas.openxmlformats.org/spreadsheetml/2006/main" count="282" uniqueCount="253">
  <si>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</si>
  <si>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</si>
  <si>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</si>
  <si>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</si>
  <si>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</si>
  <si>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</si>
  <si>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</si>
  <si>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</si>
  <si>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</si>
  <si>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</si>
  <si>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</si>
  <si>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</si>
  <si>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</si>
  <si>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</si>
  <si>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</si>
  <si>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</si>
  <si>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</si>
  <si>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</si>
  <si>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</si>
  <si>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</si>
  <si>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</si>
  <si>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</si>
  <si>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</si>
  <si>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</si>
  <si>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</si>
  <si>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</si>
  <si>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</si>
  <si>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</si>
  <si>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</si>
  <si>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</si>
  <si>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</si>
  <si>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</si>
  <si>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</si>
  <si>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</si>
  <si>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</si>
  <si>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</si>
  <si>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</si>
  <si>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</si>
  <si>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</si>
  <si>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</si>
  <si>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</si>
  <si>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</si>
  <si>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</si>
  <si>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</si>
  <si>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</si>
  <si>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</si>
  <si>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</si>
  <si>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</si>
  <si>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</si>
  <si>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</si>
  <si>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</si>
  <si>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</si>
  <si>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</si>
  <si>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</si>
  <si>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</si>
  <si>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</si>
  <si>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</si>
  <si>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</si>
  <si>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</si>
  <si>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</si>
  <si>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</si>
  <si>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</si>
  <si>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</si>
  <si>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</si>
  <si>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</si>
  <si>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</si>
  <si>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</si>
  <si>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</si>
  <si>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</si>
  <si>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</si>
  <si>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</si>
  <si>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</si>
  <si>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</si>
  <si>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</si>
  <si>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</si>
  <si>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</si>
  <si>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</si>
  <si>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</si>
  <si>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</si>
  <si>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</si>
  <si>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</si>
  <si>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</si>
  <si>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</si>
  <si>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</si>
  <si>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</si>
  <si>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</si>
  <si>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</si>
  <si>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</si>
  <si>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</si>
  <si>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</si>
  <si>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</si>
  <si>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</si>
  <si>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</si>
  <si>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</si>
  <si>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</si>
  <si>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</si>
  <si>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</si>
  <si>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</si>
  <si>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</si>
  <si>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</si>
  <si>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</si>
  <si>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</si>
  <si>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</si>
  <si>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</si>
  <si>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</si>
  <si>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</si>
  <si>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</si>
  <si>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</si>
  <si>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</si>
  <si>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</si>
  <si>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</si>
  <si>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</si>
  <si>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</si>
  <si>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</si>
  <si>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</si>
  <si>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</si>
  <si>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</si>
  <si>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</si>
  <si>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</si>
  <si>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</si>
  <si>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</si>
  <si>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</si>
  <si>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</si>
  <si>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</si>
  <si>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</si>
  <si>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</si>
  <si>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</si>
  <si>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</si>
  <si>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</si>
  <si>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</si>
  <si>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</si>
  <si>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</si>
  <si>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</si>
  <si>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</si>
  <si>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</si>
  <si>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</si>
  <si>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</si>
  <si>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</si>
  <si>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</si>
  <si>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</si>
  <si>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</si>
  <si>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</si>
  <si>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</si>
  <si>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</si>
  <si>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</si>
  <si>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</si>
  <si>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</si>
  <si>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</si>
  <si>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</si>
  <si>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</si>
  <si>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</si>
  <si>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</si>
  <si>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</si>
  <si>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</si>
  <si>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</si>
  <si>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</si>
  <si>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</si>
  <si>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</si>
  <si>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</si>
  <si>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</si>
  <si>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</si>
  <si>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</si>
  <si>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</si>
  <si>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</si>
  <si>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</si>
  <si>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</si>
  <si>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Mat.i dij.za tek.i inv.održ. transportnih sredstava</t>
  </si>
  <si>
    <t>Prihodi od prodaje imovine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</si>
  <si>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</si>
  <si>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</si>
  <si>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</si>
  <si>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</si>
  <si>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</si>
  <si>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</si>
  <si>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</si>
  <si>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</si>
  <si>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</si>
  <si>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</si>
  <si>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</si>
  <si>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</si>
  <si>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</si>
  <si>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</si>
  <si>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</si>
  <si>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</si>
  <si>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</si>
  <si>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</si>
  <si>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</si>
  <si>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</si>
  <si>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</si>
  <si>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</si>
  <si>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</si>
  <si>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</si>
  <si>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</si>
  <si>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</si>
  <si>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</si>
  <si>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</si>
  <si>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</si>
  <si>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</si>
  <si>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</si>
  <si>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</si>
  <si>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</si>
  <si>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Ostali prihodi</t>
  </si>
  <si>
    <t>Višak prihoda poslovanja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</si>
  <si>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</si>
  <si>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</si>
  <si>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</si>
  <si>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</si>
  <si>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</si>
  <si>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</si>
  <si>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</si>
  <si>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</si>
  <si>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Vlastiti     (3.1.1.)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</si>
  <si>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</si>
  <si>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</si>
  <si>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</si>
  <si>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</si>
  <si>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</si>
  <si>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</si>
  <si>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</si>
  <si>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</si>
  <si>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</si>
  <si>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</si>
  <si>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</si>
  <si>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</si>
  <si>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</si>
  <si>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PRENESENI VIŠAK IZ 2023. GODINE</t>
  </si>
  <si>
    <t>Sitan inventar</t>
  </si>
  <si>
    <t>Auto gume</t>
  </si>
  <si>
    <t>Bonusi za uspješan rad</t>
  </si>
  <si>
    <t>Financijski plan za 2024.</t>
  </si>
  <si>
    <t xml:space="preserve">Financijski plan za 2024. </t>
  </si>
  <si>
    <t>KLASA: 400-02/23-01/06</t>
  </si>
  <si>
    <t xml:space="preserve">Višak iz 2023. </t>
  </si>
  <si>
    <t xml:space="preserve">                                 M.P.                                 11.12.2023.</t>
  </si>
  <si>
    <t>FINANCIJSKI PLAN 2024.</t>
  </si>
  <si>
    <t>REBALANS 2024.</t>
  </si>
  <si>
    <t>Rebalans 2024.</t>
  </si>
  <si>
    <t>06.06.2024.</t>
  </si>
  <si>
    <t xml:space="preserve">                                 M.P.                                 06.06.2024.</t>
  </si>
  <si>
    <t>Financijski plan 2024.</t>
  </si>
  <si>
    <t>Izmjene i dopune financijskog plana za 2024. godinu</t>
  </si>
  <si>
    <t>Opći prihodi i primici- dec. (1.2.1)</t>
  </si>
  <si>
    <t>Opći prihodi i primici- grad (1.1.2)</t>
  </si>
  <si>
    <t>Vlastiti prihodi (3.1.1)</t>
  </si>
  <si>
    <t>Županijski proračun (5.2.1)</t>
  </si>
  <si>
    <t xml:space="preserve">Pomoći (5.1.1) </t>
  </si>
  <si>
    <t>/</t>
  </si>
  <si>
    <t>Pomoći- kapitalne (5.3.1)</t>
  </si>
  <si>
    <t>Pomoći-asistenti + shema voća (5.1.3.)</t>
  </si>
  <si>
    <t>Pomoći- asistenti + shema voća (5.1.3)</t>
  </si>
  <si>
    <t>EU sredstva (5.8.3)- asistenti + shema voća</t>
  </si>
  <si>
    <t>M.P.                10.06.2024.</t>
  </si>
  <si>
    <t>I. izmjena i dopuna financijskog plana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</si>
</sst>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63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30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0" fontId="26" fillId="4" borderId="33" xfId="6" applyNumberFormat="1" applyFont="1" applyFill="1" applyBorder="1" applyAlignment="1">
      <alignment horizontal="left" wrapText="1"/>
    </xf>
    <xf numFmtId="4" fontId="26" fillId="4" borderId="34" xfId="6" applyNumberFormat="1" applyFont="1" applyFill="1" applyBorder="1" applyAlignment="1">
      <alignment horizontal="right" wrapText="1"/>
    </xf>
    <xf numFmtId="0" fontId="26" fillId="4" borderId="35" xfId="6" applyNumberFormat="1" applyFont="1" applyFill="1" applyBorder="1" applyAlignment="1">
      <alignment horizontal="left"/>
    </xf>
    <xf numFmtId="4" fontId="26" fillId="4" borderId="36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2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3" fontId="8" fillId="3" borderId="31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0" fontId="8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0" fontId="25" fillId="4" borderId="16" xfId="6" applyFont="1" applyFill="1" applyBorder="1"/>
    <xf numFmtId="3" fontId="25" fillId="4" borderId="31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9" fillId="12" borderId="3" xfId="0" applyNumberFormat="1" applyFont="1" applyFill="1" applyBorder="1" applyAlignment="1">
      <alignment horizontal="right"/>
    </xf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0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0" fontId="9" fillId="7" borderId="30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0" fontId="25" fillId="4" borderId="38" xfId="6" applyFont="1" applyFill="1" applyBorder="1"/>
    <xf numFmtId="49" fontId="25" fillId="4" borderId="39" xfId="6" applyNumberFormat="1" applyFont="1" applyFill="1" applyBorder="1" applyAlignment="1">
      <alignment horizontal="center" wrapText="1"/>
    </xf>
    <xf numFmtId="3" fontId="26" fillId="4" borderId="39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1" xfId="6" applyNumberFormat="1" applyFont="1" applyFill="1" applyBorder="1" applyAlignment="1">
      <alignment horizontal="left" wrapText="1"/>
    </xf>
    <xf numFmtId="0" fontId="34" fillId="4" borderId="2" xfId="0" applyFont="1" applyFill="1" applyBorder="1" applyAlignment="1">
      <alignment horizontal="left" vertical="top" wrapText="1"/>
    </xf>
    <xf numFmtId="4" fontId="35" fillId="4" borderId="2" xfId="0" applyNumberFormat="1" applyFont="1" applyFill="1" applyBorder="1" applyAlignment="1">
      <alignment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37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9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9" xfId="0" applyNumberFormat="1" applyFont="1" applyFill="1" applyBorder="1" applyAlignment="1">
      <alignment horizontal="right"/>
    </xf>
    <xf numFmtId="4" fontId="9" fillId="7" borderId="37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37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9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37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30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0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4" fontId="13" fillId="5" borderId="3" xfId="5" applyNumberFormat="1" applyFont="1" applyFill="1" applyBorder="1" applyAlignment="1">
      <alignment horizontal="right"/>
    </xf>
    <xf numFmtId="4" fontId="13" fillId="5" borderId="41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4" fontId="9" fillId="4" borderId="37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11" borderId="8" xfId="0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9" xfId="5" applyNumberFormat="1" applyFont="1" applyFill="1" applyBorder="1" applyAlignment="1">
      <alignment horizontal="right"/>
    </xf>
    <xf numFmtId="0" fontId="8" fillId="3" borderId="19" xfId="0" applyNumberFormat="1" applyFont="1" applyFill="1" applyBorder="1" applyAlignment="1">
      <alignment horizontal="center"/>
    </xf>
    <xf numFmtId="0" fontId="8" fillId="3" borderId="42" xfId="0" applyNumberFormat="1" applyFont="1" applyFill="1" applyBorder="1" applyAlignment="1">
      <alignment horizontal="center"/>
    </xf>
    <xf numFmtId="4" fontId="22" fillId="11" borderId="42" xfId="0" applyNumberFormat="1" applyFont="1" applyFill="1" applyBorder="1" applyAlignment="1">
      <alignment horizontal="center" vertical="center" wrapText="1"/>
    </xf>
    <xf numFmtId="4" fontId="8" fillId="11" borderId="42" xfId="0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right"/>
    </xf>
    <xf numFmtId="4" fontId="8" fillId="3" borderId="20" xfId="0" applyNumberFormat="1" applyFont="1" applyFill="1" applyBorder="1" applyAlignment="1">
      <alignment horizontal="right"/>
    </xf>
    <xf numFmtId="0" fontId="9" fillId="0" borderId="31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/>
    </xf>
    <xf numFmtId="4" fontId="9" fillId="0" borderId="6" xfId="5" applyNumberFormat="1" applyFont="1" applyBorder="1" applyAlignment="1">
      <alignment horizontal="right"/>
    </xf>
    <xf numFmtId="4" fontId="9" fillId="0" borderId="10" xfId="5" applyNumberFormat="1" applyFont="1" applyBorder="1" applyAlignment="1">
      <alignment horizontal="right"/>
    </xf>
    <xf numFmtId="4" fontId="22" fillId="15" borderId="11" xfId="0" applyNumberFormat="1" applyFont="1" applyFill="1" applyBorder="1" applyAlignment="1">
      <alignment horizontal="center" vertical="center" wrapText="1"/>
    </xf>
    <xf numFmtId="0" fontId="9" fillId="4" borderId="15" xfId="0" applyNumberFormat="1" applyFont="1" applyFill="1" applyBorder="1" applyAlignment="1">
      <alignment horizontal="center"/>
    </xf>
    <xf numFmtId="0" fontId="9" fillId="4" borderId="11" xfId="0" applyNumberFormat="1" applyFont="1" applyFill="1" applyBorder="1" applyAlignment="1">
      <alignment horizontal="center"/>
    </xf>
    <xf numFmtId="4" fontId="9" fillId="15" borderId="11" xfId="0" applyNumberFormat="1" applyFont="1" applyFill="1" applyBorder="1" applyAlignment="1">
      <alignment horizontal="right"/>
    </xf>
    <xf numFmtId="4" fontId="9" fillId="4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0" fontId="34" fillId="4" borderId="4" xfId="0" applyFont="1" applyFill="1" applyBorder="1" applyAlignment="1">
      <alignment horizontal="left" vertical="top" wrapText="1"/>
    </xf>
    <xf numFmtId="4" fontId="0" fillId="4" borderId="21" xfId="0" applyNumberFormat="1" applyFill="1" applyBorder="1" applyAlignment="1">
      <alignment vertical="top"/>
    </xf>
    <xf numFmtId="4" fontId="0" fillId="4" borderId="22" xfId="0" applyNumberFormat="1" applyFill="1" applyBorder="1" applyAlignment="1">
      <alignment vertical="top"/>
    </xf>
    <xf numFmtId="4" fontId="33" fillId="4" borderId="22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center"/>
    </xf>
    <xf numFmtId="4" fontId="35" fillId="4" borderId="2" xfId="0" applyNumberFormat="1" applyFont="1" applyFill="1" applyBorder="1" applyAlignment="1">
      <alignment horizontal="right"/>
    </xf>
    <xf numFmtId="4" fontId="35" fillId="4" borderId="4" xfId="0" applyNumberFormat="1" applyFont="1" applyFill="1" applyBorder="1" applyAlignment="1">
      <alignment horizontal="right"/>
    </xf>
    <xf numFmtId="2" fontId="9" fillId="0" borderId="2" xfId="0" applyNumberFormat="1" applyFont="1" applyBorder="1" applyAlignment="1"/>
    <xf numFmtId="2" fontId="9" fillId="13" borderId="2" xfId="0" applyNumberFormat="1" applyFont="1" applyFill="1" applyBorder="1" applyAlignment="1"/>
    <xf numFmtId="2" fontId="9" fillId="12" borderId="2" xfId="0" applyNumberFormat="1" applyFont="1" applyFill="1" applyBorder="1" applyAlignment="1"/>
    <xf numFmtId="2" fontId="9" fillId="4" borderId="2" xfId="5" applyNumberFormat="1" applyFont="1" applyFill="1" applyBorder="1" applyAlignment="1"/>
    <xf numFmtId="0" fontId="26" fillId="0" borderId="0" xfId="0" applyFont="1" applyAlignment="1">
      <alignment horizontal="right"/>
    </xf>
    <xf numFmtId="0" fontId="34" fillId="4" borderId="30" xfId="0" applyFont="1" applyFill="1" applyBorder="1" applyAlignment="1">
      <alignment horizontal="center" vertical="center"/>
    </xf>
    <xf numFmtId="0" fontId="34" fillId="4" borderId="16" xfId="0" applyFont="1" applyFill="1" applyBorder="1" applyAlignment="1">
      <alignment horizontal="center" vertical="center"/>
    </xf>
    <xf numFmtId="4" fontId="9" fillId="15" borderId="11" xfId="5" applyNumberFormat="1" applyFont="1" applyFill="1" applyBorder="1" applyAlignment="1">
      <alignment horizontal="right"/>
    </xf>
    <xf numFmtId="4" fontId="9" fillId="4" borderId="6" xfId="5" applyNumberFormat="1" applyFont="1" applyFill="1" applyBorder="1" applyAlignment="1">
      <alignment horizontal="right"/>
    </xf>
    <xf numFmtId="4" fontId="9" fillId="15" borderId="3" xfId="5" applyNumberFormat="1" applyFont="1" applyFill="1" applyBorder="1" applyAlignment="1">
      <alignment horizontal="right"/>
    </xf>
    <xf numFmtId="165" fontId="21" fillId="4" borderId="2" xfId="8" applyNumberFormat="1" applyFont="1" applyFill="1" applyBorder="1" applyAlignment="1"/>
    <xf numFmtId="165" fontId="21" fillId="15" borderId="2" xfId="8" applyNumberFormat="1" applyFont="1" applyFill="1" applyBorder="1" applyAlignment="1"/>
    <xf numFmtId="165" fontId="21" fillId="4" borderId="3" xfId="8" applyNumberFormat="1" applyFont="1" applyFill="1" applyBorder="1" applyAlignment="1"/>
    <xf numFmtId="165" fontId="21" fillId="15" borderId="4" xfId="8" applyNumberFormat="1" applyFont="1" applyFill="1" applyBorder="1" applyAlignment="1"/>
    <xf numFmtId="165" fontId="21" fillId="15" borderId="3" xfId="8" applyNumberFormat="1" applyFont="1" applyFill="1" applyBorder="1" applyAlignment="1"/>
    <xf numFmtId="4" fontId="18" fillId="18" borderId="22" xfId="5" applyNumberFormat="1" applyFont="1" applyFill="1" applyBorder="1" applyAlignment="1">
      <alignment horizontal="right" vertical="center" wrapText="1"/>
    </xf>
    <xf numFmtId="165" fontId="18" fillId="18" borderId="5" xfId="8" applyNumberFormat="1" applyFont="1" applyFill="1" applyBorder="1" applyAlignment="1"/>
    <xf numFmtId="165" fontId="21" fillId="16" borderId="4" xfId="8" applyNumberFormat="1" applyFont="1" applyFill="1" applyBorder="1" applyAlignment="1"/>
    <xf numFmtId="165" fontId="21" fillId="7" borderId="2" xfId="8" applyNumberFormat="1" applyFont="1" applyFill="1" applyBorder="1" applyAlignment="1"/>
    <xf numFmtId="165" fontId="21" fillId="16" borderId="2" xfId="8" applyNumberFormat="1" applyFont="1" applyFill="1" applyBorder="1" applyAlignment="1"/>
    <xf numFmtId="165" fontId="20" fillId="16" borderId="4" xfId="8" applyNumberFormat="1" applyFont="1" applyFill="1" applyBorder="1" applyAlignment="1"/>
    <xf numFmtId="3" fontId="6" fillId="3" borderId="43" xfId="0" applyNumberFormat="1" applyFont="1" applyFill="1" applyBorder="1" applyAlignment="1">
      <alignment horizontal="center" vertical="center" wrapText="1"/>
    </xf>
    <xf numFmtId="4" fontId="8" fillId="0" borderId="45" xfId="0" applyNumberFormat="1" applyFont="1" applyBorder="1" applyAlignment="1">
      <alignment horizontal="center" vertical="center" wrapText="1"/>
    </xf>
    <xf numFmtId="4" fontId="8" fillId="0" borderId="44" xfId="0" applyNumberFormat="1" applyFont="1" applyBorder="1" applyAlignment="1">
      <alignment horizontal="center" wrapText="1"/>
    </xf>
    <xf numFmtId="4" fontId="8" fillId="0" borderId="45" xfId="0" applyNumberFormat="1" applyFont="1" applyBorder="1" applyAlignment="1">
      <alignment horizontal="center" wrapText="1"/>
    </xf>
    <xf numFmtId="4" fontId="8" fillId="0" borderId="45" xfId="0" applyNumberFormat="1" applyFont="1" applyBorder="1" applyAlignment="1">
      <alignment horizontal="center"/>
    </xf>
    <xf numFmtId="4" fontId="8" fillId="0" borderId="46" xfId="0" applyNumberFormat="1" applyFont="1" applyBorder="1" applyAlignment="1">
      <alignment horizontal="center"/>
    </xf>
    <xf numFmtId="4" fontId="8" fillId="3" borderId="47" xfId="0" applyNumberFormat="1" applyFont="1" applyFill="1" applyBorder="1" applyAlignment="1">
      <alignment horizontal="center"/>
    </xf>
    <xf numFmtId="4" fontId="8" fillId="3" borderId="49" xfId="0" applyNumberFormat="1" applyFont="1" applyFill="1" applyBorder="1" applyAlignment="1">
      <alignment horizontal="center"/>
    </xf>
    <xf numFmtId="4" fontId="9" fillId="0" borderId="48" xfId="0" applyNumberFormat="1" applyFont="1" applyBorder="1" applyAlignment="1">
      <alignment horizontal="center" wrapText="1"/>
    </xf>
    <xf numFmtId="3" fontId="10" fillId="0" borderId="0" xfId="0" applyNumberFormat="1" applyFont="1" applyAlignment="1">
      <alignment horizontal="left" vertical="center"/>
    </xf>
    <xf numFmtId="4" fontId="22" fillId="15" borderId="3" xfId="0" applyNumberFormat="1" applyFont="1" applyFill="1" applyBorder="1" applyAlignment="1">
      <alignment horizontal="center" vertical="center" wrapText="1"/>
    </xf>
    <xf numFmtId="4" fontId="22" fillId="15" borderId="4" xfId="0" applyNumberFormat="1" applyFont="1" applyFill="1" applyBorder="1" applyAlignment="1">
      <alignment horizontal="center" vertical="center" wrapText="1"/>
    </xf>
    <xf numFmtId="4" fontId="8" fillId="0" borderId="48" xfId="0" applyNumberFormat="1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34" fillId="19" borderId="16" xfId="0" applyFont="1" applyFill="1" applyBorder="1" applyAlignment="1">
      <alignment horizontal="center" vertical="center"/>
    </xf>
    <xf numFmtId="4" fontId="35" fillId="19" borderId="2" xfId="0" applyNumberFormat="1" applyFont="1" applyFill="1" applyBorder="1" applyAlignment="1">
      <alignment vertical="top"/>
    </xf>
    <xf numFmtId="4" fontId="35" fillId="19" borderId="2" xfId="0" applyNumberFormat="1" applyFont="1" applyFill="1" applyBorder="1" applyAlignment="1">
      <alignment horizontal="right"/>
    </xf>
    <xf numFmtId="0" fontId="34" fillId="19" borderId="2" xfId="0" applyFont="1" applyFill="1" applyBorder="1" applyAlignment="1">
      <alignment horizontal="left" vertical="top" wrapText="1"/>
    </xf>
    <xf numFmtId="0" fontId="34" fillId="19" borderId="2" xfId="0" applyFont="1" applyFill="1" applyBorder="1" applyAlignment="1">
      <alignment horizontal="left" vertical="top"/>
    </xf>
    <xf numFmtId="0" fontId="35" fillId="19" borderId="31" xfId="0" applyFont="1" applyFill="1" applyBorder="1" applyAlignment="1">
      <alignment horizontal="center" vertical="center"/>
    </xf>
    <xf numFmtId="0" fontId="34" fillId="19" borderId="6" xfId="0" applyFont="1" applyFill="1" applyBorder="1" applyAlignment="1">
      <alignment wrapText="1"/>
    </xf>
    <xf numFmtId="4" fontId="35" fillId="19" borderId="6" xfId="0" applyNumberFormat="1" applyFont="1" applyFill="1" applyBorder="1" applyAlignment="1">
      <alignment horizontal="right"/>
    </xf>
    <xf numFmtId="4" fontId="20" fillId="20" borderId="22" xfId="8" applyNumberFormat="1" applyFont="1" applyFill="1" applyBorder="1"/>
    <xf numFmtId="4" fontId="8" fillId="20" borderId="42" xfId="5" applyNumberFormat="1" applyFont="1" applyFill="1" applyBorder="1" applyAlignment="1">
      <alignment horizontal="right"/>
    </xf>
    <xf numFmtId="4" fontId="8" fillId="20" borderId="8" xfId="5" applyNumberFormat="1" applyFont="1" applyFill="1" applyBorder="1" applyAlignment="1">
      <alignment horizontal="right"/>
    </xf>
    <xf numFmtId="4" fontId="8" fillId="20" borderId="22" xfId="5" applyNumberFormat="1" applyFont="1" applyFill="1" applyBorder="1" applyAlignment="1">
      <alignment horizontal="right"/>
    </xf>
    <xf numFmtId="165" fontId="20" fillId="20" borderId="22" xfId="8" applyNumberFormat="1" applyFont="1" applyFill="1" applyBorder="1" applyAlignment="1"/>
    <xf numFmtId="2" fontId="9" fillId="0" borderId="0" xfId="0" applyNumberFormat="1" applyFont="1" applyAlignment="1">
      <alignment horizontal="left"/>
    </xf>
    <xf numFmtId="2" fontId="7" fillId="0" borderId="0" xfId="0" applyNumberFormat="1" applyFont="1"/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  <xf numFmtId="3" fontId="10" fillId="0" borderId="0" xfId="0" applyNumberFormat="1" applyFont="1" applyAlignment="1">
      <alignment horizontal="left"/>
    </xf>
    <xf numFmtId="165" fontId="8" fillId="9" borderId="9" xfId="0" applyNumberFormat="1" applyFont="1" applyFill="1" applyBorder="1" applyAlignment="1">
      <alignment horizontal="center"/>
    </xf>
    <xf numFmtId="165" fontId="8" fillId="9" borderId="41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left" wrapText="1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2"/>
  <sheetViews>
    <sheetView workbookViewId="0">
      <selection activeCell="A31" sqref="A31:A32"/>
    </sheetView>
  </sheetViews>
  <sheetFormatPr defaultRowHeight="13.2" x14ac:dyDescent="0.25"/>
  <cols>
    <col min="1" max="1" width="78.5546875" customWidth="1"/>
    <col min="2" max="2" width="25.33203125" customWidth="1"/>
    <col min="3" max="3" width="27.88671875" customWidth="1"/>
    <col min="4" max="4" width="11" bestFit="1" customWidth="1"/>
  </cols>
  <sheetData>
    <row r="2" spans="1:4" ht="21" x14ac:dyDescent="0.4">
      <c r="A2" s="344" t="s">
        <v>240</v>
      </c>
      <c r="B2" s="344"/>
      <c r="C2" s="344"/>
    </row>
    <row r="3" spans="1:4" ht="21" x14ac:dyDescent="0.4">
      <c r="A3" s="344"/>
      <c r="B3" s="344"/>
      <c r="C3" s="344"/>
    </row>
    <row r="4" spans="1:4" ht="21" x14ac:dyDescent="0.4">
      <c r="A4" s="345"/>
      <c r="B4" s="345"/>
      <c r="C4" s="345"/>
      <c r="D4" s="106"/>
    </row>
    <row r="5" spans="1:4" ht="21" x14ac:dyDescent="0.4">
      <c r="A5" s="345" t="s">
        <v>168</v>
      </c>
      <c r="B5" s="345"/>
      <c r="C5" s="345"/>
    </row>
    <row r="6" spans="1:4" ht="21" thickBot="1" x14ac:dyDescent="0.4">
      <c r="A6" s="107"/>
      <c r="B6" s="140" t="s">
        <v>184</v>
      </c>
      <c r="C6" s="140" t="s">
        <v>184</v>
      </c>
    </row>
    <row r="7" spans="1:4" ht="42.6" thickBot="1" x14ac:dyDescent="0.45">
      <c r="A7" s="129"/>
      <c r="B7" s="130" t="s">
        <v>234</v>
      </c>
      <c r="C7" s="130" t="s">
        <v>235</v>
      </c>
    </row>
    <row r="8" spans="1:4" ht="21" x14ac:dyDescent="0.4">
      <c r="A8" s="131" t="s">
        <v>169</v>
      </c>
      <c r="B8" s="132">
        <f>B9</f>
        <v>1974811</v>
      </c>
      <c r="C8" s="132">
        <f>C9</f>
        <v>1986411</v>
      </c>
    </row>
    <row r="9" spans="1:4" ht="21" x14ac:dyDescent="0.4">
      <c r="A9" s="133" t="s">
        <v>170</v>
      </c>
      <c r="B9" s="108">
        <v>1974811</v>
      </c>
      <c r="C9" s="108">
        <f>SUM('Rashodi-REBALANS 2024'!C20)</f>
        <v>1986411</v>
      </c>
    </row>
    <row r="10" spans="1:4" ht="20.399999999999999" x14ac:dyDescent="0.35">
      <c r="A10" s="133" t="s">
        <v>171</v>
      </c>
      <c r="B10" s="109">
        <v>0</v>
      </c>
      <c r="C10" s="109">
        <v>0</v>
      </c>
    </row>
    <row r="11" spans="1:4" ht="21" x14ac:dyDescent="0.4">
      <c r="A11" s="134" t="s">
        <v>172</v>
      </c>
      <c r="B11" s="108">
        <f>B12+B13</f>
        <v>1989811</v>
      </c>
      <c r="C11" s="108">
        <f>C12+C13</f>
        <v>2001411</v>
      </c>
    </row>
    <row r="12" spans="1:4" ht="20.399999999999999" x14ac:dyDescent="0.35">
      <c r="A12" s="133" t="s">
        <v>173</v>
      </c>
      <c r="B12" s="109">
        <v>1982911</v>
      </c>
      <c r="C12" s="109">
        <f>SUM('Rashodi-REBALANS 2024'!D26)</f>
        <v>1993511</v>
      </c>
    </row>
    <row r="13" spans="1:4" ht="20.399999999999999" x14ac:dyDescent="0.35">
      <c r="A13" s="133" t="s">
        <v>174</v>
      </c>
      <c r="B13" s="109">
        <v>6900</v>
      </c>
      <c r="C13" s="109">
        <f>SUM('Rashodi-REBALANS 2024'!D179)</f>
        <v>7900</v>
      </c>
    </row>
    <row r="14" spans="1:4" ht="21.6" thickBot="1" x14ac:dyDescent="0.45">
      <c r="A14" s="135" t="s">
        <v>175</v>
      </c>
      <c r="B14" s="136">
        <f>B8-B11</f>
        <v>-15000</v>
      </c>
      <c r="C14" s="136">
        <f>C8-C11</f>
        <v>-15000</v>
      </c>
    </row>
    <row r="15" spans="1:4" ht="42" x14ac:dyDescent="0.4">
      <c r="A15" s="203" t="s">
        <v>191</v>
      </c>
      <c r="B15" s="201">
        <v>15000</v>
      </c>
      <c r="C15" s="201">
        <v>15000</v>
      </c>
    </row>
    <row r="16" spans="1:4" ht="42.6" thickBot="1" x14ac:dyDescent="0.45">
      <c r="A16" s="204" t="s">
        <v>190</v>
      </c>
      <c r="B16" s="190">
        <v>15000</v>
      </c>
      <c r="C16" s="190">
        <v>0</v>
      </c>
    </row>
    <row r="17" spans="1:3" ht="42.6" thickBot="1" x14ac:dyDescent="0.45">
      <c r="A17" s="198"/>
      <c r="B17" s="199" t="s">
        <v>234</v>
      </c>
      <c r="C17" s="200" t="s">
        <v>235</v>
      </c>
    </row>
    <row r="18" spans="1:3" ht="21.6" thickTop="1" thickBot="1" x14ac:dyDescent="0.4">
      <c r="A18" s="110" t="s">
        <v>176</v>
      </c>
      <c r="B18" s="111"/>
      <c r="C18" s="111">
        <v>0</v>
      </c>
    </row>
    <row r="19" spans="1:3" ht="21.6" thickTop="1" thickBot="1" x14ac:dyDescent="0.4">
      <c r="A19" s="112" t="s">
        <v>177</v>
      </c>
      <c r="B19" s="113"/>
      <c r="C19" s="113">
        <v>0</v>
      </c>
    </row>
    <row r="20" spans="1:3" ht="21.6" thickTop="1" thickBot="1" x14ac:dyDescent="0.4">
      <c r="A20" s="114" t="s">
        <v>178</v>
      </c>
      <c r="B20" s="115"/>
      <c r="C20" s="115">
        <v>0</v>
      </c>
    </row>
    <row r="21" spans="1:3" ht="21" thickBot="1" x14ac:dyDescent="0.4">
      <c r="A21" s="139"/>
      <c r="B21" s="116"/>
      <c r="C21" s="116"/>
    </row>
    <row r="22" spans="1:3" ht="21.6" thickBot="1" x14ac:dyDescent="0.45">
      <c r="A22" s="117" t="s">
        <v>179</v>
      </c>
      <c r="B22" s="118"/>
      <c r="C22" s="118">
        <v>0</v>
      </c>
    </row>
    <row r="23" spans="1:3" ht="21" x14ac:dyDescent="0.4">
      <c r="A23" s="119"/>
      <c r="B23" s="120"/>
      <c r="C23" s="120"/>
    </row>
    <row r="24" spans="1:3" ht="20.399999999999999" x14ac:dyDescent="0.35">
      <c r="A24" s="121" t="s">
        <v>215</v>
      </c>
      <c r="B24" s="121"/>
      <c r="C24" s="121"/>
    </row>
    <row r="25" spans="1:3" s="202" customFormat="1" ht="20.399999999999999" x14ac:dyDescent="0.35">
      <c r="A25" s="121"/>
      <c r="B25" s="121"/>
      <c r="C25" s="121"/>
    </row>
    <row r="26" spans="1:3" ht="20.399999999999999" x14ac:dyDescent="0.35">
      <c r="A26" s="121"/>
      <c r="B26" s="121"/>
      <c r="C26" s="121"/>
    </row>
    <row r="27" spans="1:3" ht="20.399999999999999" x14ac:dyDescent="0.35">
      <c r="A27" s="121" t="s">
        <v>216</v>
      </c>
      <c r="B27" s="121"/>
      <c r="C27" s="121"/>
    </row>
    <row r="28" spans="1:3" ht="20.399999999999999" x14ac:dyDescent="0.35">
      <c r="A28" s="121"/>
      <c r="B28" s="121"/>
      <c r="C28" s="121"/>
    </row>
    <row r="29" spans="1:3" ht="17.399999999999999" x14ac:dyDescent="0.3">
      <c r="A29" s="122" t="s">
        <v>238</v>
      </c>
      <c r="B29" s="202"/>
      <c r="C29" s="202"/>
    </row>
    <row r="31" spans="1:3" ht="18" x14ac:dyDescent="0.35">
      <c r="A31" s="237"/>
    </row>
    <row r="32" spans="1:3" ht="18" x14ac:dyDescent="0.35">
      <c r="A32" s="238"/>
    </row>
  </sheetData>
  <mergeCells count="4">
    <mergeCell ref="A2:C2"/>
    <mergeCell ref="A3:C3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4"/>
  <sheetViews>
    <sheetView tabSelected="1" zoomScale="70" zoomScaleNormal="70" workbookViewId="0">
      <selection activeCell="A3" sqref="A3"/>
    </sheetView>
  </sheetViews>
  <sheetFormatPr defaultColWidth="19.44140625" defaultRowHeight="18" x14ac:dyDescent="0.35"/>
  <cols>
    <col min="1" max="1" width="38" style="25" customWidth="1"/>
    <col min="2" max="2" width="40" style="26" customWidth="1"/>
    <col min="3" max="4" width="27.88671875" style="2" customWidth="1"/>
    <col min="5" max="5" width="22.88671875" style="1" customWidth="1"/>
    <col min="6" max="7" width="18.33203125" style="1" customWidth="1"/>
    <col min="8" max="8" width="18.88671875" style="1" customWidth="1"/>
    <col min="9" max="16" width="18.33203125" style="1" customWidth="1"/>
    <col min="17" max="46" width="19.44140625" style="30"/>
    <col min="47" max="16384" width="19.44140625" style="1"/>
  </cols>
  <sheetData>
    <row r="1" spans="1:46" ht="34.5" customHeight="1" thickBot="1" x14ac:dyDescent="0.4">
      <c r="A1" s="356" t="s">
        <v>61</v>
      </c>
      <c r="B1" s="357"/>
      <c r="C1" s="357"/>
      <c r="D1" s="290"/>
    </row>
    <row r="2" spans="1:46" ht="27" customHeight="1" x14ac:dyDescent="0.4">
      <c r="A2" s="362" t="s">
        <v>252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</row>
    <row r="3" spans="1:46" ht="20.25" customHeight="1" x14ac:dyDescent="0.35">
      <c r="A3" s="4"/>
      <c r="B3" s="360"/>
      <c r="C3" s="360"/>
      <c r="D3" s="360"/>
      <c r="E3" s="360"/>
      <c r="F3" s="360"/>
      <c r="G3" s="360"/>
      <c r="H3" s="360"/>
      <c r="I3" s="5"/>
      <c r="J3" s="3"/>
      <c r="K3" s="138"/>
      <c r="L3" s="3"/>
      <c r="M3" s="3"/>
      <c r="N3" s="3"/>
      <c r="O3" s="88"/>
      <c r="P3" s="189"/>
    </row>
    <row r="4" spans="1:46" ht="18" customHeight="1" x14ac:dyDescent="0.35">
      <c r="A4" s="6" t="s">
        <v>9</v>
      </c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46" ht="22.5" customHeight="1" x14ac:dyDescent="0.35">
      <c r="A5" s="11" t="s">
        <v>61</v>
      </c>
      <c r="B5" s="12"/>
      <c r="C5" s="13"/>
      <c r="D5" s="13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46" ht="16.5" customHeight="1" thickBot="1" x14ac:dyDescent="0.4">
      <c r="A6" s="361" t="s">
        <v>184</v>
      </c>
      <c r="B6" s="361"/>
      <c r="C6" s="361"/>
      <c r="D6" s="361"/>
      <c r="E6" s="361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46" ht="48" customHeight="1" thickBot="1" x14ac:dyDescent="0.4">
      <c r="A7" s="68" t="s">
        <v>10</v>
      </c>
      <c r="B7" s="314" t="s">
        <v>239</v>
      </c>
      <c r="C7" s="210" t="s">
        <v>236</v>
      </c>
      <c r="D7" s="234" t="s">
        <v>64</v>
      </c>
      <c r="E7" s="72"/>
      <c r="F7" s="72"/>
      <c r="G7" s="72"/>
      <c r="H7" s="72"/>
      <c r="I7" s="72"/>
      <c r="J7" s="72"/>
      <c r="K7" s="15"/>
      <c r="L7" s="358"/>
      <c r="M7" s="358"/>
      <c r="N7" s="358"/>
      <c r="O7" s="30"/>
      <c r="P7" s="30"/>
      <c r="AS7" s="1"/>
      <c r="AT7" s="1"/>
    </row>
    <row r="8" spans="1:46" ht="36" customHeight="1" thickBot="1" x14ac:dyDescent="0.4">
      <c r="A8" s="69" t="s">
        <v>242</v>
      </c>
      <c r="B8" s="316">
        <v>92690</v>
      </c>
      <c r="C8" s="70">
        <f>SUM(F210)</f>
        <v>92615</v>
      </c>
      <c r="D8" s="234"/>
      <c r="E8" s="72"/>
      <c r="F8" s="72"/>
      <c r="G8" s="72"/>
      <c r="H8" s="72"/>
      <c r="I8" s="72"/>
      <c r="J8" s="72"/>
      <c r="K8" s="17"/>
      <c r="L8" s="359"/>
      <c r="M8" s="359"/>
      <c r="N8" s="359"/>
      <c r="O8" s="30"/>
      <c r="P8" s="30"/>
      <c r="AS8" s="1"/>
      <c r="AT8" s="1"/>
    </row>
    <row r="9" spans="1:46" ht="37.950000000000003" customHeight="1" x14ac:dyDescent="0.35">
      <c r="A9" s="69" t="s">
        <v>241</v>
      </c>
      <c r="B9" s="326">
        <v>94100</v>
      </c>
      <c r="C9" s="327">
        <f>SUM(E210)</f>
        <v>99300</v>
      </c>
      <c r="D9" s="234"/>
      <c r="E9" s="72"/>
      <c r="F9" s="72"/>
      <c r="G9" s="72"/>
      <c r="H9" s="72"/>
      <c r="I9" s="72"/>
      <c r="J9" s="72"/>
      <c r="K9" s="17"/>
      <c r="L9" s="323"/>
      <c r="M9" s="323"/>
      <c r="N9" s="323"/>
      <c r="O9" s="30"/>
      <c r="P9" s="30"/>
      <c r="AS9" s="1"/>
      <c r="AT9" s="1"/>
    </row>
    <row r="10" spans="1:46" ht="39" customHeight="1" x14ac:dyDescent="0.35">
      <c r="A10" s="53" t="s">
        <v>55</v>
      </c>
      <c r="B10" s="317">
        <v>0</v>
      </c>
      <c r="C10" s="16">
        <v>0</v>
      </c>
      <c r="D10" s="234" t="s">
        <v>138</v>
      </c>
      <c r="E10" s="72"/>
      <c r="F10" s="72"/>
      <c r="G10" s="72"/>
      <c r="H10" s="72"/>
      <c r="I10" s="72"/>
      <c r="J10" s="72"/>
      <c r="K10" s="18"/>
      <c r="L10" s="359"/>
      <c r="M10" s="359"/>
      <c r="N10" s="359"/>
      <c r="O10" s="30"/>
      <c r="P10" s="30"/>
      <c r="AS10" s="1"/>
      <c r="AT10" s="1"/>
    </row>
    <row r="11" spans="1:46" ht="21" customHeight="1" x14ac:dyDescent="0.35">
      <c r="A11" s="53" t="s">
        <v>243</v>
      </c>
      <c r="B11" s="317">
        <v>91870</v>
      </c>
      <c r="C11" s="16">
        <f>H210+H212</f>
        <v>97770</v>
      </c>
      <c r="D11" s="213"/>
      <c r="E11" s="71"/>
      <c r="F11" s="71"/>
      <c r="G11" s="71"/>
      <c r="H11" s="71"/>
      <c r="I11" s="137"/>
      <c r="J11" s="187"/>
      <c r="K11" s="18"/>
      <c r="L11" s="19"/>
      <c r="M11" s="87"/>
      <c r="N11" s="188"/>
      <c r="O11" s="30"/>
      <c r="P11" s="30"/>
      <c r="AS11" s="1"/>
      <c r="AT11" s="1"/>
    </row>
    <row r="12" spans="1:46" ht="34.5" customHeight="1" x14ac:dyDescent="0.35">
      <c r="A12" s="54" t="s">
        <v>8</v>
      </c>
      <c r="B12" s="315">
        <v>0</v>
      </c>
      <c r="C12" s="20">
        <v>0</v>
      </c>
      <c r="D12" s="234" t="s">
        <v>65</v>
      </c>
      <c r="E12" s="72"/>
      <c r="F12" s="72"/>
      <c r="G12" s="72"/>
      <c r="H12" s="72"/>
      <c r="I12" s="72"/>
      <c r="J12" s="72"/>
      <c r="K12" s="18"/>
      <c r="L12" s="359"/>
      <c r="M12" s="359"/>
      <c r="N12" s="359"/>
      <c r="O12" s="30"/>
      <c r="P12" s="30"/>
      <c r="AS12" s="1"/>
      <c r="AT12" s="1"/>
    </row>
    <row r="13" spans="1:46" ht="34.5" customHeight="1" x14ac:dyDescent="0.35">
      <c r="A13" s="54" t="s">
        <v>244</v>
      </c>
      <c r="B13" s="315" t="s">
        <v>246</v>
      </c>
      <c r="C13" s="20">
        <f>SUM(G26)</f>
        <v>3000</v>
      </c>
      <c r="D13" s="234"/>
      <c r="E13" s="72"/>
      <c r="F13" s="72"/>
      <c r="G13" s="72"/>
      <c r="H13" s="72"/>
      <c r="I13" s="72"/>
      <c r="J13" s="72"/>
      <c r="K13" s="18"/>
      <c r="L13" s="328"/>
      <c r="M13" s="328"/>
      <c r="N13" s="328"/>
      <c r="O13" s="30"/>
      <c r="P13" s="30"/>
      <c r="AS13" s="1"/>
      <c r="AT13" s="1"/>
    </row>
    <row r="14" spans="1:46" x14ac:dyDescent="0.35">
      <c r="A14" s="55" t="s">
        <v>1</v>
      </c>
      <c r="B14" s="318">
        <v>0</v>
      </c>
      <c r="C14" s="16">
        <v>0</v>
      </c>
      <c r="D14" s="235" t="s">
        <v>66</v>
      </c>
      <c r="E14" s="73"/>
      <c r="F14" s="73"/>
      <c r="G14" s="73"/>
      <c r="H14" s="73"/>
      <c r="I14" s="73"/>
      <c r="J14" s="73"/>
      <c r="K14" s="21"/>
      <c r="L14" s="346"/>
      <c r="M14" s="346"/>
      <c r="N14" s="346"/>
      <c r="O14" s="30"/>
      <c r="P14" s="30"/>
      <c r="AS14" s="1"/>
      <c r="AT14" s="1"/>
    </row>
    <row r="15" spans="1:46" x14ac:dyDescent="0.35">
      <c r="A15" s="55" t="s">
        <v>245</v>
      </c>
      <c r="B15" s="318">
        <v>1687841</v>
      </c>
      <c r="C15" s="16">
        <f>SUM(J26)</f>
        <v>1683500</v>
      </c>
      <c r="D15" s="74"/>
      <c r="E15" s="9"/>
      <c r="F15" s="22"/>
      <c r="G15" s="22"/>
      <c r="H15" s="9"/>
      <c r="I15" s="9"/>
      <c r="J15" s="9"/>
      <c r="K15" s="9"/>
      <c r="L15" s="9"/>
      <c r="M15" s="9"/>
      <c r="N15" s="9"/>
      <c r="O15" s="30"/>
      <c r="P15" s="30"/>
      <c r="AS15" s="1"/>
      <c r="AT15" s="1"/>
    </row>
    <row r="16" spans="1:46" x14ac:dyDescent="0.35">
      <c r="A16" s="55" t="s">
        <v>247</v>
      </c>
      <c r="B16" s="318" t="s">
        <v>246</v>
      </c>
      <c r="C16" s="16">
        <f>SUM(J179)</f>
        <v>500</v>
      </c>
      <c r="D16" s="74"/>
      <c r="E16" s="9"/>
      <c r="F16" s="22"/>
      <c r="G16" s="22"/>
      <c r="H16" s="9"/>
      <c r="I16" s="9"/>
      <c r="J16" s="9"/>
      <c r="K16" s="9"/>
      <c r="L16" s="9"/>
      <c r="M16" s="9"/>
      <c r="N16" s="9"/>
      <c r="O16" s="30"/>
      <c r="P16" s="30"/>
      <c r="AS16" s="1"/>
      <c r="AT16" s="1"/>
    </row>
    <row r="17" spans="1:46" ht="35.4" x14ac:dyDescent="0.35">
      <c r="A17" s="53" t="s">
        <v>249</v>
      </c>
      <c r="B17" s="318" t="s">
        <v>246</v>
      </c>
      <c r="C17" s="16">
        <f>SUM(K26)</f>
        <v>1826</v>
      </c>
      <c r="D17" s="74"/>
      <c r="E17" s="9"/>
      <c r="F17" s="22"/>
      <c r="G17" s="22"/>
      <c r="H17" s="9"/>
      <c r="I17" s="9"/>
      <c r="J17" s="9"/>
      <c r="K17" s="9"/>
      <c r="L17" s="9"/>
      <c r="M17" s="9"/>
      <c r="N17" s="9"/>
      <c r="O17" s="30"/>
      <c r="P17" s="30"/>
      <c r="AS17" s="1"/>
      <c r="AT17" s="1"/>
    </row>
    <row r="18" spans="1:46" ht="35.4" x14ac:dyDescent="0.35">
      <c r="A18" s="53" t="s">
        <v>250</v>
      </c>
      <c r="B18" s="318">
        <v>8310</v>
      </c>
      <c r="C18" s="16">
        <f>O210+P210</f>
        <v>7900</v>
      </c>
      <c r="D18" s="74"/>
      <c r="E18" s="9"/>
      <c r="F18" s="22"/>
      <c r="G18" s="22"/>
      <c r="H18" s="9"/>
      <c r="I18" s="9"/>
      <c r="J18" s="9"/>
      <c r="K18" s="9"/>
      <c r="L18" s="9"/>
      <c r="M18" s="9"/>
      <c r="N18" s="9"/>
      <c r="O18" s="30"/>
      <c r="P18" s="30"/>
      <c r="AS18" s="1"/>
      <c r="AT18" s="1"/>
    </row>
    <row r="19" spans="1:46" ht="18.600000000000001" thickBot="1" x14ac:dyDescent="0.4">
      <c r="A19" s="89" t="s">
        <v>167</v>
      </c>
      <c r="B19" s="319">
        <v>0</v>
      </c>
      <c r="C19" s="90">
        <f>M210</f>
        <v>0</v>
      </c>
      <c r="D19" s="74"/>
      <c r="E19" s="9"/>
      <c r="F19" s="22"/>
      <c r="G19" s="22"/>
      <c r="H19" s="9"/>
      <c r="I19" s="9"/>
      <c r="J19" s="9"/>
      <c r="K19" s="9"/>
      <c r="L19" s="9"/>
      <c r="M19" s="9"/>
      <c r="N19" s="9"/>
      <c r="O19" s="30"/>
      <c r="P19" s="30"/>
      <c r="AS19" s="1"/>
      <c r="AT19" s="1"/>
    </row>
    <row r="20" spans="1:46" ht="18.600000000000001" thickBot="1" x14ac:dyDescent="0.4">
      <c r="A20" s="123" t="s">
        <v>11</v>
      </c>
      <c r="B20" s="320">
        <v>1974811</v>
      </c>
      <c r="C20" s="124">
        <f>SUM(C8:C19)</f>
        <v>1986411</v>
      </c>
      <c r="D20" s="74"/>
      <c r="E20" s="9"/>
      <c r="F20" s="24"/>
      <c r="G20" s="24"/>
      <c r="H20" s="9"/>
      <c r="I20" s="9"/>
      <c r="J20" s="9"/>
      <c r="K20" s="9"/>
      <c r="L20" s="9"/>
      <c r="M20" s="9"/>
      <c r="N20" s="9"/>
      <c r="O20" s="30"/>
      <c r="P20" s="30"/>
      <c r="AS20" s="1"/>
      <c r="AT20" s="1"/>
    </row>
    <row r="21" spans="1:46" ht="23.25" customHeight="1" x14ac:dyDescent="0.35">
      <c r="A21" s="127" t="s">
        <v>232</v>
      </c>
      <c r="B21" s="322">
        <v>15000</v>
      </c>
      <c r="C21" s="128">
        <v>15000</v>
      </c>
      <c r="D21" s="1"/>
      <c r="L21" s="9"/>
      <c r="M21" s="9"/>
      <c r="N21" s="9"/>
      <c r="O21" s="30"/>
      <c r="P21" s="30"/>
      <c r="AS21" s="1"/>
      <c r="AT21" s="1"/>
    </row>
    <row r="22" spans="1:46" ht="22.5" customHeight="1" thickBot="1" x14ac:dyDescent="0.4">
      <c r="A22" s="125" t="s">
        <v>11</v>
      </c>
      <c r="B22" s="321">
        <v>1989811</v>
      </c>
      <c r="C22" s="126">
        <f>C20+C21</f>
        <v>2001411</v>
      </c>
      <c r="D22" s="1"/>
      <c r="K22" s="343"/>
      <c r="L22" s="9"/>
      <c r="M22" s="9"/>
      <c r="N22" s="9"/>
      <c r="O22" s="30"/>
      <c r="P22" s="30"/>
      <c r="AS22" s="1"/>
      <c r="AT22" s="1"/>
    </row>
    <row r="23" spans="1:46" ht="30.75" customHeight="1" x14ac:dyDescent="0.35">
      <c r="B23" s="2"/>
      <c r="M23" s="9"/>
      <c r="N23" s="9"/>
      <c r="O23" s="9"/>
      <c r="P23" s="342"/>
    </row>
    <row r="24" spans="1:46" s="27" customFormat="1" ht="21.75" customHeight="1" thickBot="1" x14ac:dyDescent="0.4">
      <c r="A24" s="28" t="s">
        <v>12</v>
      </c>
      <c r="B24" s="29"/>
      <c r="C24" s="10"/>
      <c r="D24" s="10"/>
      <c r="E24" s="12"/>
      <c r="F24" s="12"/>
      <c r="G24" s="12"/>
      <c r="H24" s="12"/>
      <c r="I24" s="12"/>
      <c r="J24" s="9"/>
      <c r="K24" s="9"/>
      <c r="L24" s="51"/>
      <c r="M24" s="186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</row>
    <row r="25" spans="1:46" ht="126" customHeight="1" thickBot="1" x14ac:dyDescent="0.4">
      <c r="A25" s="149" t="s">
        <v>13</v>
      </c>
      <c r="B25" s="150" t="s">
        <v>0</v>
      </c>
      <c r="C25" s="151" t="s">
        <v>230</v>
      </c>
      <c r="D25" s="151" t="s">
        <v>236</v>
      </c>
      <c r="E25" s="152" t="s">
        <v>208</v>
      </c>
      <c r="F25" s="152" t="s">
        <v>209</v>
      </c>
      <c r="G25" s="152" t="s">
        <v>210</v>
      </c>
      <c r="H25" s="152" t="s">
        <v>211</v>
      </c>
      <c r="I25" s="152" t="s">
        <v>8</v>
      </c>
      <c r="J25" s="152" t="s">
        <v>214</v>
      </c>
      <c r="K25" s="152" t="s">
        <v>248</v>
      </c>
      <c r="L25" s="152" t="s">
        <v>212</v>
      </c>
      <c r="M25" s="152" t="s">
        <v>213</v>
      </c>
      <c r="N25" s="152" t="s">
        <v>20</v>
      </c>
      <c r="O25" s="152" t="s">
        <v>221</v>
      </c>
      <c r="P25" s="236" t="s">
        <v>222</v>
      </c>
    </row>
    <row r="26" spans="1:46" ht="18.600000000000001" thickBot="1" x14ac:dyDescent="0.4">
      <c r="A26" s="153">
        <v>3</v>
      </c>
      <c r="B26" s="154"/>
      <c r="C26" s="144">
        <v>1982911</v>
      </c>
      <c r="D26" s="144">
        <f t="shared" ref="D26:D57" si="0">SUM(E26:P26)</f>
        <v>1993511</v>
      </c>
      <c r="E26" s="155">
        <f>E45</f>
        <v>99300</v>
      </c>
      <c r="F26" s="156">
        <f>F27+F45</f>
        <v>92615</v>
      </c>
      <c r="G26" s="157">
        <f>G27+G45+G138+G142</f>
        <v>3000</v>
      </c>
      <c r="H26" s="308">
        <f>H45+H161</f>
        <v>105370</v>
      </c>
      <c r="I26" s="241">
        <v>0</v>
      </c>
      <c r="J26" s="156">
        <f>J27+J45+J171</f>
        <v>1683500</v>
      </c>
      <c r="K26" s="156">
        <f>K27+K45</f>
        <v>1826</v>
      </c>
      <c r="L26" s="241">
        <f>SUM(L45)</f>
        <v>0</v>
      </c>
      <c r="M26" s="241">
        <v>0</v>
      </c>
      <c r="N26" s="241">
        <v>0</v>
      </c>
      <c r="O26" s="156">
        <f>O27+O45</f>
        <v>7485</v>
      </c>
      <c r="P26" s="214">
        <f>P45</f>
        <v>415</v>
      </c>
    </row>
    <row r="27" spans="1:46" ht="18.600000000000001" thickBot="1" x14ac:dyDescent="0.4">
      <c r="A27" s="65">
        <v>31</v>
      </c>
      <c r="B27" s="66" t="s">
        <v>7</v>
      </c>
      <c r="C27" s="100">
        <v>1676810</v>
      </c>
      <c r="D27" s="100">
        <f t="shared" si="0"/>
        <v>1676740</v>
      </c>
      <c r="E27" s="91">
        <v>0</v>
      </c>
      <c r="F27" s="91">
        <f>F28+F33+F41</f>
        <v>1785</v>
      </c>
      <c r="G27" s="67">
        <f>G33</f>
        <v>2500</v>
      </c>
      <c r="H27" s="340">
        <v>0</v>
      </c>
      <c r="I27" s="67">
        <v>0</v>
      </c>
      <c r="J27" s="91">
        <f>J28+J33+J41</f>
        <v>1663500</v>
      </c>
      <c r="K27" s="91">
        <f>K28+K33+K41</f>
        <v>1730</v>
      </c>
      <c r="L27" s="67">
        <v>0</v>
      </c>
      <c r="M27" s="67">
        <v>0</v>
      </c>
      <c r="N27" s="67">
        <v>0</v>
      </c>
      <c r="O27" s="91">
        <f>O28+O33+O41</f>
        <v>7225</v>
      </c>
      <c r="P27" s="215">
        <v>0</v>
      </c>
    </row>
    <row r="28" spans="1:46" s="31" customFormat="1" thickBot="1" x14ac:dyDescent="0.35">
      <c r="A28" s="65">
        <v>311</v>
      </c>
      <c r="B28" s="66" t="s">
        <v>16</v>
      </c>
      <c r="C28" s="142">
        <v>1367750</v>
      </c>
      <c r="D28" s="142">
        <f t="shared" si="0"/>
        <v>1367950</v>
      </c>
      <c r="E28" s="91">
        <v>0</v>
      </c>
      <c r="F28" s="91">
        <f>SUM(F29:F32)</f>
        <v>1350</v>
      </c>
      <c r="G28" s="67">
        <v>0</v>
      </c>
      <c r="H28" s="340">
        <v>0</v>
      </c>
      <c r="I28" s="67">
        <v>0</v>
      </c>
      <c r="J28" s="91">
        <f>J29+J31+J32</f>
        <v>1360000</v>
      </c>
      <c r="K28" s="91">
        <f>K29</f>
        <v>1100</v>
      </c>
      <c r="L28" s="67">
        <v>0</v>
      </c>
      <c r="M28" s="67">
        <v>0</v>
      </c>
      <c r="N28" s="67">
        <v>0</v>
      </c>
      <c r="O28" s="91">
        <f>O29</f>
        <v>5500</v>
      </c>
      <c r="P28" s="215">
        <v>0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 x14ac:dyDescent="0.35">
      <c r="A29" s="75">
        <v>31111</v>
      </c>
      <c r="B29" s="33" t="s">
        <v>25</v>
      </c>
      <c r="C29" s="325">
        <v>1307750</v>
      </c>
      <c r="D29" s="325">
        <f t="shared" si="0"/>
        <v>1307950</v>
      </c>
      <c r="E29" s="158">
        <v>0</v>
      </c>
      <c r="F29" s="158">
        <f>1000+350</f>
        <v>1350</v>
      </c>
      <c r="G29" s="159">
        <v>0</v>
      </c>
      <c r="H29" s="256">
        <v>0</v>
      </c>
      <c r="I29" s="159">
        <v>0</v>
      </c>
      <c r="J29" s="158">
        <v>1300000</v>
      </c>
      <c r="K29" s="158">
        <v>1100</v>
      </c>
      <c r="L29" s="159">
        <v>0</v>
      </c>
      <c r="M29" s="159">
        <v>0</v>
      </c>
      <c r="N29" s="159">
        <v>0</v>
      </c>
      <c r="O29" s="158">
        <v>5500</v>
      </c>
      <c r="P29" s="216">
        <v>0</v>
      </c>
    </row>
    <row r="30" spans="1:46" x14ac:dyDescent="0.35">
      <c r="A30" s="78">
        <v>31113</v>
      </c>
      <c r="B30" s="38" t="s">
        <v>155</v>
      </c>
      <c r="C30" s="103">
        <v>0</v>
      </c>
      <c r="D30" s="103">
        <f t="shared" si="0"/>
        <v>0</v>
      </c>
      <c r="E30" s="56">
        <v>0</v>
      </c>
      <c r="F30" s="56">
        <v>0</v>
      </c>
      <c r="G30" s="63">
        <v>0</v>
      </c>
      <c r="H30" s="62">
        <v>0</v>
      </c>
      <c r="I30" s="63">
        <v>0</v>
      </c>
      <c r="J30" s="56">
        <v>0</v>
      </c>
      <c r="K30" s="56">
        <v>0</v>
      </c>
      <c r="L30" s="63">
        <v>0</v>
      </c>
      <c r="M30" s="63">
        <v>0</v>
      </c>
      <c r="N30" s="63">
        <v>0</v>
      </c>
      <c r="O30" s="56">
        <v>0</v>
      </c>
      <c r="P30" s="217">
        <v>0</v>
      </c>
    </row>
    <row r="31" spans="1:46" x14ac:dyDescent="0.35">
      <c r="A31" s="78">
        <v>31131</v>
      </c>
      <c r="B31" s="38" t="s">
        <v>156</v>
      </c>
      <c r="C31" s="103">
        <v>40000</v>
      </c>
      <c r="D31" s="103">
        <f t="shared" si="0"/>
        <v>40000</v>
      </c>
      <c r="E31" s="56">
        <v>0</v>
      </c>
      <c r="F31" s="56">
        <v>0</v>
      </c>
      <c r="G31" s="63">
        <v>0</v>
      </c>
      <c r="H31" s="62">
        <v>0</v>
      </c>
      <c r="I31" s="63">
        <v>0</v>
      </c>
      <c r="J31" s="56">
        <v>40000</v>
      </c>
      <c r="K31" s="56">
        <v>0</v>
      </c>
      <c r="L31" s="63">
        <v>0</v>
      </c>
      <c r="M31" s="63">
        <v>0</v>
      </c>
      <c r="N31" s="63">
        <v>0</v>
      </c>
      <c r="O31" s="56">
        <v>0</v>
      </c>
      <c r="P31" s="217">
        <v>0</v>
      </c>
    </row>
    <row r="32" spans="1:46" ht="18.600000000000001" thickBot="1" x14ac:dyDescent="0.4">
      <c r="A32" s="76">
        <v>31141</v>
      </c>
      <c r="B32" s="34" t="s">
        <v>157</v>
      </c>
      <c r="C32" s="101">
        <v>20000</v>
      </c>
      <c r="D32" s="101">
        <f t="shared" si="0"/>
        <v>20000</v>
      </c>
      <c r="E32" s="57">
        <v>0</v>
      </c>
      <c r="F32" s="57">
        <v>0</v>
      </c>
      <c r="G32" s="64">
        <v>0</v>
      </c>
      <c r="H32" s="61">
        <v>0</v>
      </c>
      <c r="I32" s="64">
        <v>0</v>
      </c>
      <c r="J32" s="57">
        <v>20000</v>
      </c>
      <c r="K32" s="57">
        <v>0</v>
      </c>
      <c r="L32" s="64">
        <v>0</v>
      </c>
      <c r="M32" s="64">
        <v>0</v>
      </c>
      <c r="N32" s="64">
        <v>0</v>
      </c>
      <c r="O32" s="57">
        <v>0</v>
      </c>
      <c r="P32" s="218">
        <v>0</v>
      </c>
    </row>
    <row r="33" spans="1:46" s="31" customFormat="1" thickBot="1" x14ac:dyDescent="0.35">
      <c r="A33" s="262">
        <v>312</v>
      </c>
      <c r="B33" s="263" t="s">
        <v>14</v>
      </c>
      <c r="C33" s="264">
        <v>87775</v>
      </c>
      <c r="D33" s="264">
        <f t="shared" si="0"/>
        <v>87470</v>
      </c>
      <c r="E33" s="265">
        <v>0</v>
      </c>
      <c r="F33" s="265">
        <f>SUM(F34:F40)</f>
        <v>210</v>
      </c>
      <c r="G33" s="266">
        <f>G35</f>
        <v>2500</v>
      </c>
      <c r="H33" s="339">
        <v>0</v>
      </c>
      <c r="I33" s="266">
        <v>0</v>
      </c>
      <c r="J33" s="265">
        <f>J34+J35+J36+J37+J38+J39+J40</f>
        <v>83500</v>
      </c>
      <c r="K33" s="265">
        <f>K35+K39+K40</f>
        <v>445</v>
      </c>
      <c r="L33" s="266">
        <v>0</v>
      </c>
      <c r="M33" s="266">
        <v>0</v>
      </c>
      <c r="N33" s="266">
        <v>0</v>
      </c>
      <c r="O33" s="265">
        <f>O35+O39+O40</f>
        <v>815</v>
      </c>
      <c r="P33" s="267">
        <v>0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</row>
    <row r="34" spans="1:46" s="31" customFormat="1" ht="17.399999999999999" x14ac:dyDescent="0.3">
      <c r="A34" s="281">
        <v>31211</v>
      </c>
      <c r="B34" s="282" t="s">
        <v>228</v>
      </c>
      <c r="C34" s="280">
        <v>4000</v>
      </c>
      <c r="D34" s="280">
        <f t="shared" si="0"/>
        <v>4000</v>
      </c>
      <c r="E34" s="283">
        <v>0</v>
      </c>
      <c r="F34" s="283">
        <v>0</v>
      </c>
      <c r="G34" s="284">
        <v>0</v>
      </c>
      <c r="H34" s="300">
        <v>0</v>
      </c>
      <c r="I34" s="284">
        <v>0</v>
      </c>
      <c r="J34" s="283">
        <v>4000</v>
      </c>
      <c r="K34" s="283">
        <v>0</v>
      </c>
      <c r="L34" s="284">
        <v>0</v>
      </c>
      <c r="M34" s="284">
        <v>0</v>
      </c>
      <c r="N34" s="284">
        <v>0</v>
      </c>
      <c r="O34" s="283">
        <v>0</v>
      </c>
      <c r="P34" s="285">
        <v>0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</row>
    <row r="35" spans="1:46" x14ac:dyDescent="0.35">
      <c r="A35" s="78">
        <v>31212</v>
      </c>
      <c r="B35" s="38" t="s">
        <v>180</v>
      </c>
      <c r="C35" s="103">
        <v>43335</v>
      </c>
      <c r="D35" s="103">
        <f t="shared" si="0"/>
        <v>43335</v>
      </c>
      <c r="E35" s="56">
        <v>0</v>
      </c>
      <c r="F35" s="56">
        <f>35+100</f>
        <v>135</v>
      </c>
      <c r="G35" s="63">
        <v>2500</v>
      </c>
      <c r="H35" s="62">
        <v>0</v>
      </c>
      <c r="I35" s="63">
        <v>0</v>
      </c>
      <c r="J35" s="56">
        <v>40000</v>
      </c>
      <c r="K35" s="56">
        <v>105</v>
      </c>
      <c r="L35" s="63">
        <v>0</v>
      </c>
      <c r="M35" s="63">
        <v>0</v>
      </c>
      <c r="N35" s="63">
        <v>0</v>
      </c>
      <c r="O35" s="56">
        <v>595</v>
      </c>
      <c r="P35" s="217">
        <v>0</v>
      </c>
    </row>
    <row r="36" spans="1:46" x14ac:dyDescent="0.35">
      <c r="A36" s="78">
        <v>31213</v>
      </c>
      <c r="B36" s="38" t="s">
        <v>183</v>
      </c>
      <c r="C36" s="103">
        <v>8000</v>
      </c>
      <c r="D36" s="103">
        <f t="shared" si="0"/>
        <v>8000</v>
      </c>
      <c r="E36" s="56">
        <v>0</v>
      </c>
      <c r="F36" s="56">
        <v>0</v>
      </c>
      <c r="G36" s="63">
        <v>0</v>
      </c>
      <c r="H36" s="62">
        <v>0</v>
      </c>
      <c r="I36" s="63">
        <v>0</v>
      </c>
      <c r="J36" s="56">
        <v>8000</v>
      </c>
      <c r="K36" s="56">
        <v>0</v>
      </c>
      <c r="L36" s="63">
        <v>0</v>
      </c>
      <c r="M36" s="63">
        <v>0</v>
      </c>
      <c r="N36" s="63">
        <v>0</v>
      </c>
      <c r="O36" s="56">
        <v>0</v>
      </c>
      <c r="P36" s="217">
        <v>0</v>
      </c>
    </row>
    <row r="37" spans="1:46" x14ac:dyDescent="0.35">
      <c r="A37" s="78">
        <v>31214</v>
      </c>
      <c r="B37" s="38" t="s">
        <v>224</v>
      </c>
      <c r="C37" s="103">
        <v>2500</v>
      </c>
      <c r="D37" s="103">
        <f t="shared" si="0"/>
        <v>2500</v>
      </c>
      <c r="E37" s="56">
        <v>0</v>
      </c>
      <c r="F37" s="56">
        <v>0</v>
      </c>
      <c r="G37" s="63">
        <v>0</v>
      </c>
      <c r="H37" s="62">
        <v>0</v>
      </c>
      <c r="I37" s="63">
        <v>0</v>
      </c>
      <c r="J37" s="56">
        <v>2500</v>
      </c>
      <c r="K37" s="56">
        <v>0</v>
      </c>
      <c r="L37" s="63">
        <v>0</v>
      </c>
      <c r="M37" s="63">
        <v>0</v>
      </c>
      <c r="N37" s="63">
        <v>0</v>
      </c>
      <c r="O37" s="56">
        <v>0</v>
      </c>
      <c r="P37" s="217">
        <v>0</v>
      </c>
    </row>
    <row r="38" spans="1:46" x14ac:dyDescent="0.35">
      <c r="A38" s="78">
        <v>31215</v>
      </c>
      <c r="B38" s="38" t="s">
        <v>182</v>
      </c>
      <c r="C38" s="103">
        <v>2000</v>
      </c>
      <c r="D38" s="103">
        <f t="shared" si="0"/>
        <v>2000</v>
      </c>
      <c r="E38" s="56">
        <v>0</v>
      </c>
      <c r="F38" s="56">
        <v>0</v>
      </c>
      <c r="G38" s="63">
        <v>0</v>
      </c>
      <c r="H38" s="62">
        <v>0</v>
      </c>
      <c r="I38" s="63">
        <v>0</v>
      </c>
      <c r="J38" s="56">
        <v>2000</v>
      </c>
      <c r="K38" s="56">
        <v>0</v>
      </c>
      <c r="L38" s="63">
        <v>0</v>
      </c>
      <c r="M38" s="63">
        <v>0</v>
      </c>
      <c r="N38" s="63">
        <v>0</v>
      </c>
      <c r="O38" s="56">
        <v>0</v>
      </c>
      <c r="P38" s="217">
        <v>0</v>
      </c>
    </row>
    <row r="39" spans="1:46" x14ac:dyDescent="0.35">
      <c r="A39" s="78">
        <v>31216</v>
      </c>
      <c r="B39" s="38" t="s">
        <v>181</v>
      </c>
      <c r="C39" s="103">
        <v>22630</v>
      </c>
      <c r="D39" s="103">
        <f t="shared" si="0"/>
        <v>22300</v>
      </c>
      <c r="E39" s="56">
        <v>0</v>
      </c>
      <c r="F39" s="56">
        <v>0</v>
      </c>
      <c r="G39" s="63">
        <v>0</v>
      </c>
      <c r="H39" s="62">
        <v>0</v>
      </c>
      <c r="I39" s="63">
        <v>0</v>
      </c>
      <c r="J39" s="56">
        <v>22000</v>
      </c>
      <c r="K39" s="56">
        <v>300</v>
      </c>
      <c r="L39" s="63">
        <v>0</v>
      </c>
      <c r="M39" s="63">
        <v>0</v>
      </c>
      <c r="N39" s="63">
        <v>0</v>
      </c>
      <c r="O39" s="56">
        <v>0</v>
      </c>
      <c r="P39" s="217">
        <v>0</v>
      </c>
    </row>
    <row r="40" spans="1:46" ht="18.600000000000001" thickBot="1" x14ac:dyDescent="0.4">
      <c r="A40" s="274">
        <v>31219</v>
      </c>
      <c r="B40" s="275" t="s">
        <v>14</v>
      </c>
      <c r="C40" s="276">
        <v>5310</v>
      </c>
      <c r="D40" s="276">
        <f t="shared" si="0"/>
        <v>5335</v>
      </c>
      <c r="E40" s="277">
        <v>0</v>
      </c>
      <c r="F40" s="277">
        <v>75</v>
      </c>
      <c r="G40" s="278">
        <v>0</v>
      </c>
      <c r="H40" s="301">
        <v>0</v>
      </c>
      <c r="I40" s="278">
        <v>0</v>
      </c>
      <c r="J40" s="277">
        <v>5000</v>
      </c>
      <c r="K40" s="277">
        <v>40</v>
      </c>
      <c r="L40" s="278">
        <v>0</v>
      </c>
      <c r="M40" s="278">
        <v>0</v>
      </c>
      <c r="N40" s="278">
        <v>0</v>
      </c>
      <c r="O40" s="277">
        <v>220</v>
      </c>
      <c r="P40" s="279">
        <v>0</v>
      </c>
    </row>
    <row r="41" spans="1:46" s="31" customFormat="1" thickBot="1" x14ac:dyDescent="0.35">
      <c r="A41" s="268">
        <v>313</v>
      </c>
      <c r="B41" s="269" t="s">
        <v>22</v>
      </c>
      <c r="C41" s="270">
        <v>221285</v>
      </c>
      <c r="D41" s="270">
        <f t="shared" si="0"/>
        <v>221320</v>
      </c>
      <c r="E41" s="271">
        <v>0</v>
      </c>
      <c r="F41" s="271">
        <f>SUM(F42:F44)</f>
        <v>225</v>
      </c>
      <c r="G41" s="272">
        <v>0</v>
      </c>
      <c r="H41" s="338">
        <v>0</v>
      </c>
      <c r="I41" s="272">
        <v>0</v>
      </c>
      <c r="J41" s="271">
        <f>J42</f>
        <v>220000</v>
      </c>
      <c r="K41" s="271">
        <f>K42</f>
        <v>185</v>
      </c>
      <c r="L41" s="272">
        <v>0</v>
      </c>
      <c r="M41" s="272">
        <v>0</v>
      </c>
      <c r="N41" s="272">
        <v>0</v>
      </c>
      <c r="O41" s="271">
        <f>O42</f>
        <v>910</v>
      </c>
      <c r="P41" s="273"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</row>
    <row r="42" spans="1:46" s="30" customFormat="1" x14ac:dyDescent="0.35">
      <c r="A42" s="160">
        <v>31321</v>
      </c>
      <c r="B42" s="33" t="s">
        <v>26</v>
      </c>
      <c r="C42" s="325">
        <v>221285</v>
      </c>
      <c r="D42" s="325">
        <f t="shared" si="0"/>
        <v>221320</v>
      </c>
      <c r="E42" s="158">
        <v>0</v>
      </c>
      <c r="F42" s="158">
        <f>165+60</f>
        <v>225</v>
      </c>
      <c r="G42" s="158">
        <v>0</v>
      </c>
      <c r="H42" s="256">
        <v>0</v>
      </c>
      <c r="I42" s="158">
        <v>0</v>
      </c>
      <c r="J42" s="158">
        <v>220000</v>
      </c>
      <c r="K42" s="158">
        <v>185</v>
      </c>
      <c r="L42" s="158">
        <v>0</v>
      </c>
      <c r="M42" s="158">
        <v>0</v>
      </c>
      <c r="N42" s="158">
        <v>0</v>
      </c>
      <c r="O42" s="158">
        <v>910</v>
      </c>
      <c r="P42" s="220">
        <v>0</v>
      </c>
    </row>
    <row r="43" spans="1:46" s="30" customFormat="1" x14ac:dyDescent="0.35">
      <c r="A43" s="79">
        <v>31322</v>
      </c>
      <c r="B43" s="40" t="s">
        <v>158</v>
      </c>
      <c r="C43" s="103">
        <v>0</v>
      </c>
      <c r="D43" s="103">
        <f t="shared" si="0"/>
        <v>0</v>
      </c>
      <c r="E43" s="105">
        <v>0</v>
      </c>
      <c r="F43" s="105">
        <v>0</v>
      </c>
      <c r="G43" s="148">
        <v>0</v>
      </c>
      <c r="H43" s="193">
        <v>0</v>
      </c>
      <c r="I43" s="148">
        <v>0</v>
      </c>
      <c r="J43" s="105">
        <v>0</v>
      </c>
      <c r="K43" s="105">
        <v>0</v>
      </c>
      <c r="L43" s="148">
        <v>0</v>
      </c>
      <c r="M43" s="148">
        <v>0</v>
      </c>
      <c r="N43" s="148">
        <v>0</v>
      </c>
      <c r="O43" s="105">
        <v>0</v>
      </c>
      <c r="P43" s="221">
        <v>0</v>
      </c>
    </row>
    <row r="44" spans="1:46" ht="18.600000000000001" thickBot="1" x14ac:dyDescent="0.4">
      <c r="A44" s="76">
        <v>31332</v>
      </c>
      <c r="B44" s="34" t="s">
        <v>159</v>
      </c>
      <c r="C44" s="101">
        <v>0</v>
      </c>
      <c r="D44" s="101">
        <f t="shared" si="0"/>
        <v>0</v>
      </c>
      <c r="E44" s="92">
        <v>0</v>
      </c>
      <c r="F44" s="92">
        <v>0</v>
      </c>
      <c r="G44" s="86">
        <v>0</v>
      </c>
      <c r="H44" s="302">
        <v>0</v>
      </c>
      <c r="I44" s="86">
        <v>0</v>
      </c>
      <c r="J44" s="92">
        <v>0</v>
      </c>
      <c r="K44" s="92">
        <v>0</v>
      </c>
      <c r="L44" s="86">
        <v>0</v>
      </c>
      <c r="M44" s="86">
        <v>0</v>
      </c>
      <c r="N44" s="86">
        <v>0</v>
      </c>
      <c r="O44" s="92">
        <v>0</v>
      </c>
      <c r="P44" s="222">
        <v>0</v>
      </c>
    </row>
    <row r="45" spans="1:46" ht="18.600000000000001" thickBot="1" x14ac:dyDescent="0.4">
      <c r="A45" s="65">
        <v>32</v>
      </c>
      <c r="B45" s="66" t="s">
        <v>15</v>
      </c>
      <c r="C45" s="142">
        <v>304481</v>
      </c>
      <c r="D45" s="142">
        <f t="shared" si="0"/>
        <v>314651</v>
      </c>
      <c r="E45" s="162">
        <f>E46+E63+E89+E138+E142</f>
        <v>99300</v>
      </c>
      <c r="F45" s="91">
        <f>F46+F63+F89+F138</f>
        <v>90830</v>
      </c>
      <c r="G45" s="161">
        <v>0</v>
      </c>
      <c r="H45" s="337">
        <f>H46+H63+H89+H138+H142</f>
        <v>104250</v>
      </c>
      <c r="I45" s="161">
        <v>0</v>
      </c>
      <c r="J45" s="161">
        <f>J89+J142</f>
        <v>19500</v>
      </c>
      <c r="K45" s="161">
        <f>K46+K63</f>
        <v>96</v>
      </c>
      <c r="L45" s="161">
        <f>SUM(L138)</f>
        <v>0</v>
      </c>
      <c r="M45" s="161">
        <v>0</v>
      </c>
      <c r="N45" s="161">
        <v>0</v>
      </c>
      <c r="O45" s="91">
        <f>O46</f>
        <v>260</v>
      </c>
      <c r="P45" s="219">
        <f>P63</f>
        <v>415</v>
      </c>
    </row>
    <row r="46" spans="1:46" s="31" customFormat="1" ht="39" customHeight="1" thickBot="1" x14ac:dyDescent="0.35">
      <c r="A46" s="65">
        <v>321</v>
      </c>
      <c r="B46" s="169" t="s">
        <v>56</v>
      </c>
      <c r="C46" s="142">
        <v>109425</v>
      </c>
      <c r="D46" s="142">
        <f t="shared" si="0"/>
        <v>112195</v>
      </c>
      <c r="E46" s="162">
        <f>E55+E47</f>
        <v>62100</v>
      </c>
      <c r="F46" s="91">
        <f>F55</f>
        <v>15060</v>
      </c>
      <c r="G46" s="161">
        <v>0</v>
      </c>
      <c r="H46" s="337">
        <f>H47+H55+H57+H60</f>
        <v>34700</v>
      </c>
      <c r="I46" s="161">
        <v>0</v>
      </c>
      <c r="J46" s="161">
        <v>0</v>
      </c>
      <c r="K46" s="161">
        <f>K55</f>
        <v>75</v>
      </c>
      <c r="L46" s="161">
        <v>0</v>
      </c>
      <c r="M46" s="161">
        <v>0</v>
      </c>
      <c r="N46" s="161">
        <v>0</v>
      </c>
      <c r="O46" s="91">
        <f>O55</f>
        <v>260</v>
      </c>
      <c r="P46" s="219">
        <v>0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35" customFormat="1" x14ac:dyDescent="0.35">
      <c r="A47" s="163">
        <v>3211</v>
      </c>
      <c r="B47" s="164" t="s">
        <v>27</v>
      </c>
      <c r="C47" s="165">
        <v>12600</v>
      </c>
      <c r="D47" s="165">
        <f t="shared" si="0"/>
        <v>14800</v>
      </c>
      <c r="E47" s="166">
        <f>SUM(E48:E54)</f>
        <v>2100</v>
      </c>
      <c r="F47" s="167">
        <f>SUM(F48:F54)</f>
        <v>0</v>
      </c>
      <c r="G47" s="168">
        <v>0</v>
      </c>
      <c r="H47" s="310">
        <f>SUM(H48:H54)</f>
        <v>12700</v>
      </c>
      <c r="I47" s="168">
        <v>0</v>
      </c>
      <c r="J47" s="168">
        <v>0</v>
      </c>
      <c r="K47" s="168">
        <v>0</v>
      </c>
      <c r="L47" s="168">
        <v>0</v>
      </c>
      <c r="M47" s="168">
        <v>0</v>
      </c>
      <c r="N47" s="168">
        <v>0</v>
      </c>
      <c r="O47" s="167">
        <v>0</v>
      </c>
      <c r="P47" s="223">
        <v>0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1:46" ht="36" customHeight="1" x14ac:dyDescent="0.35">
      <c r="A48" s="78">
        <v>32111</v>
      </c>
      <c r="B48" s="39" t="s">
        <v>67</v>
      </c>
      <c r="C48" s="147">
        <v>5000</v>
      </c>
      <c r="D48" s="147">
        <f t="shared" si="0"/>
        <v>6000</v>
      </c>
      <c r="E48" s="59">
        <v>0</v>
      </c>
      <c r="F48" s="56">
        <v>0</v>
      </c>
      <c r="G48" s="56">
        <v>0</v>
      </c>
      <c r="H48" s="303">
        <v>6000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24">
        <v>0</v>
      </c>
    </row>
    <row r="49" spans="1:46" ht="36" customHeight="1" x14ac:dyDescent="0.35">
      <c r="A49" s="78">
        <v>32112</v>
      </c>
      <c r="B49" s="39" t="s">
        <v>68</v>
      </c>
      <c r="C49" s="147">
        <v>500</v>
      </c>
      <c r="D49" s="147">
        <f t="shared" si="0"/>
        <v>600</v>
      </c>
      <c r="E49" s="59">
        <v>0</v>
      </c>
      <c r="F49" s="56">
        <v>0</v>
      </c>
      <c r="G49" s="56">
        <v>0</v>
      </c>
      <c r="H49" s="303">
        <v>600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24">
        <v>0</v>
      </c>
    </row>
    <row r="50" spans="1:46" ht="36" customHeight="1" x14ac:dyDescent="0.35">
      <c r="A50" s="78">
        <v>32113</v>
      </c>
      <c r="B50" s="39" t="s">
        <v>69</v>
      </c>
      <c r="C50" s="147">
        <v>5100</v>
      </c>
      <c r="D50" s="147">
        <f t="shared" si="0"/>
        <v>6100</v>
      </c>
      <c r="E50" s="59">
        <v>2100</v>
      </c>
      <c r="F50" s="56">
        <v>0</v>
      </c>
      <c r="G50" s="56">
        <v>0</v>
      </c>
      <c r="H50" s="303">
        <v>4000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224">
        <v>0</v>
      </c>
    </row>
    <row r="51" spans="1:46" ht="36" customHeight="1" x14ac:dyDescent="0.35">
      <c r="A51" s="78">
        <v>32114</v>
      </c>
      <c r="B51" s="39" t="s">
        <v>70</v>
      </c>
      <c r="C51" s="147">
        <v>500</v>
      </c>
      <c r="D51" s="147">
        <f t="shared" si="0"/>
        <v>500</v>
      </c>
      <c r="E51" s="59">
        <v>0</v>
      </c>
      <c r="F51" s="56">
        <v>0</v>
      </c>
      <c r="G51" s="56">
        <v>0</v>
      </c>
      <c r="H51" s="303">
        <v>500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224">
        <v>0</v>
      </c>
    </row>
    <row r="52" spans="1:46" ht="36" customHeight="1" x14ac:dyDescent="0.35">
      <c r="A52" s="78">
        <v>32115</v>
      </c>
      <c r="B52" s="39" t="s">
        <v>71</v>
      </c>
      <c r="C52" s="147">
        <v>1500</v>
      </c>
      <c r="D52" s="147">
        <f t="shared" si="0"/>
        <v>1500</v>
      </c>
      <c r="E52" s="59">
        <v>0</v>
      </c>
      <c r="F52" s="56">
        <v>0</v>
      </c>
      <c r="G52" s="56">
        <v>0</v>
      </c>
      <c r="H52" s="303">
        <v>1500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224">
        <v>0</v>
      </c>
    </row>
    <row r="53" spans="1:46" ht="36" customHeight="1" x14ac:dyDescent="0.35">
      <c r="A53" s="78">
        <v>32116</v>
      </c>
      <c r="B53" s="39" t="s">
        <v>72</v>
      </c>
      <c r="C53" s="147">
        <v>0</v>
      </c>
      <c r="D53" s="147">
        <f t="shared" si="0"/>
        <v>100</v>
      </c>
      <c r="E53" s="59">
        <v>0</v>
      </c>
      <c r="F53" s="56">
        <v>0</v>
      </c>
      <c r="G53" s="56">
        <v>0</v>
      </c>
      <c r="H53" s="303">
        <v>100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224">
        <v>0</v>
      </c>
    </row>
    <row r="54" spans="1:46" ht="36" customHeight="1" x14ac:dyDescent="0.35">
      <c r="A54" s="78">
        <v>32117</v>
      </c>
      <c r="B54" s="39" t="s">
        <v>73</v>
      </c>
      <c r="C54" s="103">
        <v>0</v>
      </c>
      <c r="D54" s="103">
        <f t="shared" si="0"/>
        <v>0</v>
      </c>
      <c r="E54" s="59">
        <v>0</v>
      </c>
      <c r="F54" s="56">
        <v>0</v>
      </c>
      <c r="G54" s="56">
        <v>0</v>
      </c>
      <c r="H54" s="303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224">
        <v>0</v>
      </c>
    </row>
    <row r="55" spans="1:46" ht="36" customHeight="1" x14ac:dyDescent="0.35">
      <c r="A55" s="77">
        <v>3212</v>
      </c>
      <c r="B55" s="37" t="s">
        <v>189</v>
      </c>
      <c r="C55" s="196">
        <v>95325</v>
      </c>
      <c r="D55" s="196">
        <f t="shared" si="0"/>
        <v>95395</v>
      </c>
      <c r="E55" s="197">
        <f>E56</f>
        <v>60000</v>
      </c>
      <c r="F55" s="58">
        <f>F56</f>
        <v>15060</v>
      </c>
      <c r="G55" s="58">
        <v>0</v>
      </c>
      <c r="H55" s="311">
        <f>H56</f>
        <v>20000</v>
      </c>
      <c r="I55" s="58">
        <v>0</v>
      </c>
      <c r="J55" s="58">
        <v>0</v>
      </c>
      <c r="K55" s="58">
        <f>K56</f>
        <v>75</v>
      </c>
      <c r="L55" s="58">
        <v>0</v>
      </c>
      <c r="M55" s="58">
        <v>0</v>
      </c>
      <c r="N55" s="58">
        <v>0</v>
      </c>
      <c r="O55" s="58">
        <f>O56</f>
        <v>260</v>
      </c>
      <c r="P55" s="225">
        <v>0</v>
      </c>
    </row>
    <row r="56" spans="1:46" s="35" customFormat="1" ht="36" customHeight="1" x14ac:dyDescent="0.35">
      <c r="A56" s="79">
        <v>32121</v>
      </c>
      <c r="B56" s="41" t="s">
        <v>144</v>
      </c>
      <c r="C56" s="147">
        <v>95325</v>
      </c>
      <c r="D56" s="147">
        <f t="shared" si="0"/>
        <v>95395</v>
      </c>
      <c r="E56" s="194">
        <v>60000</v>
      </c>
      <c r="F56" s="195">
        <f>40+20+15000</f>
        <v>15060</v>
      </c>
      <c r="G56" s="148">
        <v>0</v>
      </c>
      <c r="H56" s="304">
        <v>20000</v>
      </c>
      <c r="I56" s="148">
        <v>0</v>
      </c>
      <c r="J56" s="148">
        <v>0</v>
      </c>
      <c r="K56" s="148">
        <v>75</v>
      </c>
      <c r="L56" s="148">
        <v>0</v>
      </c>
      <c r="M56" s="148">
        <v>0</v>
      </c>
      <c r="N56" s="148">
        <v>0</v>
      </c>
      <c r="O56" s="195">
        <v>260</v>
      </c>
      <c r="P56" s="221">
        <v>0</v>
      </c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s="35" customFormat="1" ht="27.75" customHeight="1" x14ac:dyDescent="0.35">
      <c r="A57" s="77">
        <v>3213</v>
      </c>
      <c r="B57" s="37" t="s">
        <v>28</v>
      </c>
      <c r="C57" s="102">
        <v>1500</v>
      </c>
      <c r="D57" s="102">
        <f t="shared" si="0"/>
        <v>2000</v>
      </c>
      <c r="E57" s="93">
        <v>0</v>
      </c>
      <c r="F57" s="96">
        <v>0</v>
      </c>
      <c r="G57" s="60">
        <v>0</v>
      </c>
      <c r="H57" s="312">
        <f>H58+H59</f>
        <v>2000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226">
        <v>0</v>
      </c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 ht="36" customHeight="1" x14ac:dyDescent="0.35">
      <c r="A58" s="78">
        <v>32131</v>
      </c>
      <c r="B58" s="39" t="s">
        <v>74</v>
      </c>
      <c r="C58" s="147">
        <v>1200</v>
      </c>
      <c r="D58" s="147">
        <f t="shared" ref="D58:D89" si="1">SUM(E58:P58)</f>
        <v>1500</v>
      </c>
      <c r="E58" s="59">
        <v>0</v>
      </c>
      <c r="F58" s="63">
        <v>0</v>
      </c>
      <c r="G58" s="63">
        <v>0</v>
      </c>
      <c r="H58" s="303">
        <v>1500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217">
        <v>0</v>
      </c>
    </row>
    <row r="59" spans="1:46" ht="24" customHeight="1" x14ac:dyDescent="0.35">
      <c r="A59" s="78">
        <v>32132</v>
      </c>
      <c r="B59" s="39" t="s">
        <v>75</v>
      </c>
      <c r="C59" s="147">
        <v>300</v>
      </c>
      <c r="D59" s="147">
        <f t="shared" si="1"/>
        <v>500</v>
      </c>
      <c r="E59" s="59">
        <v>0</v>
      </c>
      <c r="F59" s="63">
        <v>0</v>
      </c>
      <c r="G59" s="63">
        <v>0</v>
      </c>
      <c r="H59" s="303">
        <v>500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217">
        <v>0</v>
      </c>
    </row>
    <row r="60" spans="1:46" s="35" customFormat="1" ht="36" customHeight="1" x14ac:dyDescent="0.35">
      <c r="A60" s="77">
        <v>3214</v>
      </c>
      <c r="B60" s="37" t="s">
        <v>53</v>
      </c>
      <c r="C60" s="102">
        <v>0</v>
      </c>
      <c r="D60" s="102">
        <f t="shared" si="1"/>
        <v>0</v>
      </c>
      <c r="E60" s="93">
        <v>0</v>
      </c>
      <c r="F60" s="96">
        <v>0</v>
      </c>
      <c r="G60" s="60">
        <v>0</v>
      </c>
      <c r="H60" s="312">
        <f>SUM(H61:H62)</f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226">
        <v>0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 ht="36" customHeight="1" x14ac:dyDescent="0.35">
      <c r="A61" s="78">
        <v>32141</v>
      </c>
      <c r="B61" s="39" t="s">
        <v>53</v>
      </c>
      <c r="C61" s="103">
        <v>0</v>
      </c>
      <c r="D61" s="103">
        <f t="shared" si="1"/>
        <v>0</v>
      </c>
      <c r="E61" s="59">
        <v>0</v>
      </c>
      <c r="F61" s="63">
        <v>0</v>
      </c>
      <c r="G61" s="63">
        <v>0</v>
      </c>
      <c r="H61" s="30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17">
        <v>0</v>
      </c>
    </row>
    <row r="62" spans="1:46" ht="36" customHeight="1" thickBot="1" x14ac:dyDescent="0.4">
      <c r="A62" s="76">
        <v>32149</v>
      </c>
      <c r="B62" s="170" t="s">
        <v>76</v>
      </c>
      <c r="C62" s="101">
        <v>0</v>
      </c>
      <c r="D62" s="101">
        <f t="shared" si="1"/>
        <v>0</v>
      </c>
      <c r="E62" s="171">
        <v>0</v>
      </c>
      <c r="F62" s="64">
        <v>0</v>
      </c>
      <c r="G62" s="64">
        <v>0</v>
      </c>
      <c r="H62" s="305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218">
        <v>0</v>
      </c>
    </row>
    <row r="63" spans="1:46" s="31" customFormat="1" thickBot="1" x14ac:dyDescent="0.35">
      <c r="A63" s="65">
        <v>322</v>
      </c>
      <c r="B63" s="169" t="s">
        <v>3</v>
      </c>
      <c r="C63" s="142">
        <v>77736</v>
      </c>
      <c r="D63" s="142">
        <f t="shared" si="1"/>
        <v>80661</v>
      </c>
      <c r="E63" s="162">
        <f>E73</f>
        <v>8625</v>
      </c>
      <c r="F63" s="99">
        <f>F73</f>
        <v>54500</v>
      </c>
      <c r="G63" s="67">
        <v>0</v>
      </c>
      <c r="H63" s="341">
        <f>H64+H71+H73+H79+H84+H87</f>
        <v>17100</v>
      </c>
      <c r="I63" s="67">
        <v>0</v>
      </c>
      <c r="J63" s="67">
        <v>0</v>
      </c>
      <c r="K63" s="67">
        <f>SUM(K71)</f>
        <v>21</v>
      </c>
      <c r="L63" s="67">
        <v>0</v>
      </c>
      <c r="M63" s="67">
        <v>0</v>
      </c>
      <c r="N63" s="67">
        <v>0</v>
      </c>
      <c r="O63" s="67">
        <v>0</v>
      </c>
      <c r="P63" s="215">
        <f>P71</f>
        <v>415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</row>
    <row r="64" spans="1:46" s="35" customFormat="1" x14ac:dyDescent="0.35">
      <c r="A64" s="163">
        <v>3221</v>
      </c>
      <c r="B64" s="164" t="s">
        <v>29</v>
      </c>
      <c r="C64" s="165">
        <v>5200</v>
      </c>
      <c r="D64" s="165">
        <f t="shared" si="1"/>
        <v>4300</v>
      </c>
      <c r="E64" s="166">
        <v>0</v>
      </c>
      <c r="F64" s="172">
        <v>0</v>
      </c>
      <c r="G64" s="173">
        <v>0</v>
      </c>
      <c r="H64" s="310">
        <f>H65+H66+H68+H69+H70</f>
        <v>4300</v>
      </c>
      <c r="I64" s="173">
        <v>0</v>
      </c>
      <c r="J64" s="173">
        <v>0</v>
      </c>
      <c r="K64" s="173">
        <v>0</v>
      </c>
      <c r="L64" s="173">
        <v>0</v>
      </c>
      <c r="M64" s="173">
        <v>0</v>
      </c>
      <c r="N64" s="173">
        <v>0</v>
      </c>
      <c r="O64" s="173">
        <v>0</v>
      </c>
      <c r="P64" s="227">
        <v>0</v>
      </c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1:46" x14ac:dyDescent="0.35">
      <c r="A65" s="78">
        <v>32211</v>
      </c>
      <c r="B65" s="39" t="s">
        <v>29</v>
      </c>
      <c r="C65" s="103">
        <v>2500</v>
      </c>
      <c r="D65" s="103">
        <f t="shared" si="1"/>
        <v>2000</v>
      </c>
      <c r="E65" s="59">
        <v>0</v>
      </c>
      <c r="F65" s="63">
        <v>0</v>
      </c>
      <c r="G65" s="63">
        <v>0</v>
      </c>
      <c r="H65" s="303">
        <v>2000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17">
        <v>0</v>
      </c>
    </row>
    <row r="66" spans="1:46" x14ac:dyDescent="0.35">
      <c r="A66" s="78">
        <v>32212</v>
      </c>
      <c r="B66" s="39" t="s">
        <v>77</v>
      </c>
      <c r="C66" s="147">
        <v>300</v>
      </c>
      <c r="D66" s="147">
        <f t="shared" si="1"/>
        <v>200</v>
      </c>
      <c r="E66" s="59">
        <v>0</v>
      </c>
      <c r="F66" s="63">
        <v>0</v>
      </c>
      <c r="G66" s="63">
        <v>0</v>
      </c>
      <c r="H66" s="303">
        <v>200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217">
        <v>0</v>
      </c>
    </row>
    <row r="67" spans="1:46" x14ac:dyDescent="0.35">
      <c r="A67" s="78">
        <v>32213</v>
      </c>
      <c r="B67" s="39" t="s">
        <v>78</v>
      </c>
      <c r="C67" s="103">
        <v>0</v>
      </c>
      <c r="D67" s="103">
        <f t="shared" si="1"/>
        <v>0</v>
      </c>
      <c r="E67" s="59">
        <v>0</v>
      </c>
      <c r="F67" s="63">
        <v>0</v>
      </c>
      <c r="G67" s="63">
        <v>0</v>
      </c>
      <c r="H67" s="30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217">
        <v>0</v>
      </c>
    </row>
    <row r="68" spans="1:46" x14ac:dyDescent="0.35">
      <c r="A68" s="78">
        <v>32214</v>
      </c>
      <c r="B68" s="39" t="s">
        <v>79</v>
      </c>
      <c r="C68" s="103">
        <v>600</v>
      </c>
      <c r="D68" s="103">
        <f t="shared" si="1"/>
        <v>500</v>
      </c>
      <c r="E68" s="59">
        <v>0</v>
      </c>
      <c r="F68" s="63">
        <v>0</v>
      </c>
      <c r="G68" s="63">
        <v>0</v>
      </c>
      <c r="H68" s="303">
        <v>500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217">
        <v>0</v>
      </c>
    </row>
    <row r="69" spans="1:46" ht="22.5" customHeight="1" x14ac:dyDescent="0.35">
      <c r="A69" s="78">
        <v>32216</v>
      </c>
      <c r="B69" s="39" t="s">
        <v>80</v>
      </c>
      <c r="C69" s="103">
        <v>800</v>
      </c>
      <c r="D69" s="103">
        <f t="shared" si="1"/>
        <v>800</v>
      </c>
      <c r="E69" s="59">
        <v>0</v>
      </c>
      <c r="F69" s="63">
        <v>0</v>
      </c>
      <c r="G69" s="63">
        <v>0</v>
      </c>
      <c r="H69" s="303">
        <v>800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217">
        <v>0</v>
      </c>
    </row>
    <row r="70" spans="1:46" ht="39" customHeight="1" x14ac:dyDescent="0.35">
      <c r="A70" s="78">
        <v>32219</v>
      </c>
      <c r="B70" s="39" t="s">
        <v>81</v>
      </c>
      <c r="C70" s="147">
        <v>1000</v>
      </c>
      <c r="D70" s="147">
        <f t="shared" si="1"/>
        <v>800</v>
      </c>
      <c r="E70" s="59">
        <v>0</v>
      </c>
      <c r="F70" s="63">
        <v>0</v>
      </c>
      <c r="G70" s="63">
        <v>0</v>
      </c>
      <c r="H70" s="303">
        <v>800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17">
        <v>0</v>
      </c>
    </row>
    <row r="71" spans="1:46" s="35" customFormat="1" x14ac:dyDescent="0.35">
      <c r="A71" s="77">
        <v>3222</v>
      </c>
      <c r="B71" s="37" t="s">
        <v>62</v>
      </c>
      <c r="C71" s="102">
        <v>436</v>
      </c>
      <c r="D71" s="102">
        <f t="shared" si="1"/>
        <v>436</v>
      </c>
      <c r="E71" s="93">
        <v>0</v>
      </c>
      <c r="F71" s="96">
        <v>0</v>
      </c>
      <c r="G71" s="60">
        <v>0</v>
      </c>
      <c r="H71" s="312">
        <v>0</v>
      </c>
      <c r="I71" s="60">
        <v>0</v>
      </c>
      <c r="J71" s="60">
        <v>0</v>
      </c>
      <c r="K71" s="60">
        <f>SUM(K72)</f>
        <v>21</v>
      </c>
      <c r="L71" s="60">
        <v>0</v>
      </c>
      <c r="M71" s="60">
        <v>0</v>
      </c>
      <c r="N71" s="60">
        <v>0</v>
      </c>
      <c r="O71" s="60">
        <v>0</v>
      </c>
      <c r="P71" s="226">
        <f>P72</f>
        <v>415</v>
      </c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1:46" s="35" customFormat="1" x14ac:dyDescent="0.35">
      <c r="A72" s="79">
        <v>32224</v>
      </c>
      <c r="B72" s="41" t="s">
        <v>188</v>
      </c>
      <c r="C72" s="147">
        <v>436</v>
      </c>
      <c r="D72" s="147">
        <f t="shared" si="1"/>
        <v>436</v>
      </c>
      <c r="E72" s="194">
        <v>0</v>
      </c>
      <c r="F72" s="193">
        <v>0</v>
      </c>
      <c r="G72" s="62">
        <v>0</v>
      </c>
      <c r="H72" s="304">
        <v>0</v>
      </c>
      <c r="I72" s="62">
        <v>0</v>
      </c>
      <c r="J72" s="62">
        <v>0</v>
      </c>
      <c r="K72" s="62">
        <v>21</v>
      </c>
      <c r="L72" s="62">
        <v>0</v>
      </c>
      <c r="M72" s="62">
        <v>0</v>
      </c>
      <c r="N72" s="62">
        <v>0</v>
      </c>
      <c r="O72" s="62">
        <v>0</v>
      </c>
      <c r="P72" s="228">
        <v>415</v>
      </c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 s="35" customFormat="1" x14ac:dyDescent="0.35">
      <c r="A73" s="77">
        <v>3223</v>
      </c>
      <c r="B73" s="37" t="s">
        <v>30</v>
      </c>
      <c r="C73" s="102">
        <v>67400</v>
      </c>
      <c r="D73" s="102">
        <f t="shared" si="1"/>
        <v>71625</v>
      </c>
      <c r="E73" s="93">
        <f>SUM(E74:E78)</f>
        <v>8625</v>
      </c>
      <c r="F73" s="96">
        <f>F74+F76</f>
        <v>54500</v>
      </c>
      <c r="G73" s="60">
        <v>0</v>
      </c>
      <c r="H73" s="312">
        <f>H74+H76+H77</f>
        <v>8500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226">
        <v>0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1:46" x14ac:dyDescent="0.35">
      <c r="A74" s="78">
        <v>32231</v>
      </c>
      <c r="B74" s="39" t="s">
        <v>30</v>
      </c>
      <c r="C74" s="103">
        <v>19000</v>
      </c>
      <c r="D74" s="103">
        <f t="shared" si="1"/>
        <v>19000</v>
      </c>
      <c r="E74" s="59">
        <v>0</v>
      </c>
      <c r="F74" s="63">
        <v>17000</v>
      </c>
      <c r="G74" s="63">
        <v>0</v>
      </c>
      <c r="H74" s="303">
        <v>2000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217">
        <v>0</v>
      </c>
    </row>
    <row r="75" spans="1:46" ht="18.75" customHeight="1" x14ac:dyDescent="0.35">
      <c r="A75" s="78">
        <v>32232</v>
      </c>
      <c r="B75" s="39" t="s">
        <v>82</v>
      </c>
      <c r="C75" s="103">
        <v>0</v>
      </c>
      <c r="D75" s="103">
        <f t="shared" si="1"/>
        <v>0</v>
      </c>
      <c r="E75" s="59">
        <v>0</v>
      </c>
      <c r="F75" s="63">
        <v>0</v>
      </c>
      <c r="G75" s="63">
        <v>0</v>
      </c>
      <c r="H75" s="30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217">
        <v>0</v>
      </c>
    </row>
    <row r="76" spans="1:46" x14ac:dyDescent="0.35">
      <c r="A76" s="78">
        <v>32233</v>
      </c>
      <c r="B76" s="39" t="s">
        <v>83</v>
      </c>
      <c r="C76" s="103">
        <v>45900</v>
      </c>
      <c r="D76" s="103">
        <f t="shared" si="1"/>
        <v>50125</v>
      </c>
      <c r="E76" s="59">
        <v>8625</v>
      </c>
      <c r="F76" s="63">
        <v>37500</v>
      </c>
      <c r="G76" s="63">
        <v>0</v>
      </c>
      <c r="H76" s="303">
        <v>4000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217">
        <v>0</v>
      </c>
    </row>
    <row r="77" spans="1:46" ht="21.75" customHeight="1" x14ac:dyDescent="0.35">
      <c r="A77" s="78">
        <v>32234</v>
      </c>
      <c r="B77" s="39" t="s">
        <v>84</v>
      </c>
      <c r="C77" s="103">
        <v>2500</v>
      </c>
      <c r="D77" s="103">
        <f t="shared" si="1"/>
        <v>2500</v>
      </c>
      <c r="E77" s="59">
        <v>0</v>
      </c>
      <c r="F77" s="63">
        <v>0</v>
      </c>
      <c r="G77" s="63">
        <v>0</v>
      </c>
      <c r="H77" s="303">
        <v>2500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217">
        <v>0</v>
      </c>
    </row>
    <row r="78" spans="1:46" ht="36" customHeight="1" x14ac:dyDescent="0.35">
      <c r="A78" s="78">
        <v>32239</v>
      </c>
      <c r="B78" s="39" t="s">
        <v>85</v>
      </c>
      <c r="C78" s="103">
        <v>0</v>
      </c>
      <c r="D78" s="103">
        <f t="shared" si="1"/>
        <v>0</v>
      </c>
      <c r="E78" s="59">
        <v>0</v>
      </c>
      <c r="F78" s="63">
        <v>0</v>
      </c>
      <c r="G78" s="63">
        <v>0</v>
      </c>
      <c r="H78" s="30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217">
        <v>0</v>
      </c>
    </row>
    <row r="79" spans="1:46" s="35" customFormat="1" x14ac:dyDescent="0.35">
      <c r="A79" s="77">
        <v>3224</v>
      </c>
      <c r="B79" s="37" t="s">
        <v>31</v>
      </c>
      <c r="C79" s="196">
        <v>2300</v>
      </c>
      <c r="D79" s="196">
        <f t="shared" si="1"/>
        <v>2000</v>
      </c>
      <c r="E79" s="93">
        <v>0</v>
      </c>
      <c r="F79" s="96">
        <v>0</v>
      </c>
      <c r="G79" s="60">
        <v>0</v>
      </c>
      <c r="H79" s="312">
        <f>H80+H81+H82+H83</f>
        <v>2000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226">
        <v>0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</row>
    <row r="80" spans="1:46" s="30" customFormat="1" ht="35.4" x14ac:dyDescent="0.35">
      <c r="A80" s="79">
        <v>32241</v>
      </c>
      <c r="B80" s="41" t="s">
        <v>88</v>
      </c>
      <c r="C80" s="147">
        <v>600</v>
      </c>
      <c r="D80" s="147">
        <f t="shared" si="1"/>
        <v>500</v>
      </c>
      <c r="E80" s="94">
        <v>0</v>
      </c>
      <c r="F80" s="97">
        <v>0</v>
      </c>
      <c r="G80" s="62">
        <v>0</v>
      </c>
      <c r="H80" s="303">
        <v>500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228">
        <v>0</v>
      </c>
    </row>
    <row r="81" spans="1:46" s="30" customFormat="1" ht="36.75" customHeight="1" x14ac:dyDescent="0.35">
      <c r="A81" s="79">
        <v>32242</v>
      </c>
      <c r="B81" s="41" t="s">
        <v>148</v>
      </c>
      <c r="C81" s="103">
        <v>500</v>
      </c>
      <c r="D81" s="103">
        <f t="shared" si="1"/>
        <v>500</v>
      </c>
      <c r="E81" s="94">
        <v>0</v>
      </c>
      <c r="F81" s="97">
        <v>0</v>
      </c>
      <c r="G81" s="62">
        <v>0</v>
      </c>
      <c r="H81" s="303">
        <v>500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228">
        <v>0</v>
      </c>
    </row>
    <row r="82" spans="1:46" s="30" customFormat="1" ht="36.75" customHeight="1" x14ac:dyDescent="0.35">
      <c r="A82" s="79">
        <v>32243</v>
      </c>
      <c r="B82" s="41" t="s">
        <v>166</v>
      </c>
      <c r="C82" s="103">
        <v>200</v>
      </c>
      <c r="D82" s="103">
        <f t="shared" si="1"/>
        <v>200</v>
      </c>
      <c r="E82" s="94">
        <v>0</v>
      </c>
      <c r="F82" s="97">
        <v>0</v>
      </c>
      <c r="G82" s="62">
        <v>0</v>
      </c>
      <c r="H82" s="303">
        <v>200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228">
        <v>0</v>
      </c>
    </row>
    <row r="83" spans="1:46" s="30" customFormat="1" ht="35.4" x14ac:dyDescent="0.35">
      <c r="A83" s="79">
        <v>32244</v>
      </c>
      <c r="B83" s="41" t="s">
        <v>89</v>
      </c>
      <c r="C83" s="147">
        <v>1000</v>
      </c>
      <c r="D83" s="147">
        <f t="shared" si="1"/>
        <v>800</v>
      </c>
      <c r="E83" s="94">
        <v>0</v>
      </c>
      <c r="F83" s="97">
        <v>0</v>
      </c>
      <c r="G83" s="62">
        <v>0</v>
      </c>
      <c r="H83" s="303">
        <v>800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228">
        <v>0</v>
      </c>
    </row>
    <row r="84" spans="1:46" s="35" customFormat="1" ht="27" customHeight="1" x14ac:dyDescent="0.35">
      <c r="A84" s="77">
        <v>3225</v>
      </c>
      <c r="B84" s="37" t="s">
        <v>32</v>
      </c>
      <c r="C84" s="102">
        <v>2100</v>
      </c>
      <c r="D84" s="102">
        <f t="shared" si="1"/>
        <v>2000</v>
      </c>
      <c r="E84" s="93">
        <v>0</v>
      </c>
      <c r="F84" s="96">
        <v>0</v>
      </c>
      <c r="G84" s="60">
        <v>0</v>
      </c>
      <c r="H84" s="312">
        <f>H85+H86</f>
        <v>2000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226">
        <v>0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1:46" ht="24" customHeight="1" x14ac:dyDescent="0.35">
      <c r="A85" s="78">
        <v>32251</v>
      </c>
      <c r="B85" s="39" t="s">
        <v>226</v>
      </c>
      <c r="C85" s="103">
        <v>1500</v>
      </c>
      <c r="D85" s="103">
        <f t="shared" si="1"/>
        <v>1500</v>
      </c>
      <c r="E85" s="59">
        <v>0</v>
      </c>
      <c r="F85" s="63">
        <v>0</v>
      </c>
      <c r="G85" s="63">
        <v>0</v>
      </c>
      <c r="H85" s="303">
        <v>1500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217">
        <v>0</v>
      </c>
    </row>
    <row r="86" spans="1:46" ht="24" customHeight="1" x14ac:dyDescent="0.35">
      <c r="A86" s="78">
        <v>32252</v>
      </c>
      <c r="B86" s="39" t="s">
        <v>227</v>
      </c>
      <c r="C86" s="147">
        <v>600</v>
      </c>
      <c r="D86" s="147">
        <f t="shared" si="1"/>
        <v>500</v>
      </c>
      <c r="E86" s="59">
        <v>0</v>
      </c>
      <c r="F86" s="63">
        <v>0</v>
      </c>
      <c r="G86" s="63">
        <v>0</v>
      </c>
      <c r="H86" s="303">
        <v>500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217">
        <v>0</v>
      </c>
    </row>
    <row r="87" spans="1:46" s="35" customFormat="1" x14ac:dyDescent="0.35">
      <c r="A87" s="77">
        <v>3227</v>
      </c>
      <c r="B87" s="42" t="s">
        <v>54</v>
      </c>
      <c r="C87" s="102">
        <v>300</v>
      </c>
      <c r="D87" s="102">
        <f t="shared" si="1"/>
        <v>300</v>
      </c>
      <c r="E87" s="93">
        <v>0</v>
      </c>
      <c r="F87" s="96">
        <v>0</v>
      </c>
      <c r="G87" s="60">
        <v>0</v>
      </c>
      <c r="H87" s="312">
        <f>H88</f>
        <v>300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226">
        <v>0</v>
      </c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1:46" s="30" customFormat="1" ht="18.600000000000001" thickBot="1" x14ac:dyDescent="0.4">
      <c r="A88" s="80">
        <v>32271</v>
      </c>
      <c r="B88" s="174" t="s">
        <v>54</v>
      </c>
      <c r="C88" s="101">
        <v>300</v>
      </c>
      <c r="D88" s="101">
        <f t="shared" si="1"/>
        <v>300</v>
      </c>
      <c r="E88" s="143">
        <v>0</v>
      </c>
      <c r="F88" s="95">
        <v>0</v>
      </c>
      <c r="G88" s="61">
        <v>0</v>
      </c>
      <c r="H88" s="305">
        <v>300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229">
        <v>0</v>
      </c>
    </row>
    <row r="89" spans="1:46" s="31" customFormat="1" thickBot="1" x14ac:dyDescent="0.35">
      <c r="A89" s="65">
        <v>323</v>
      </c>
      <c r="B89" s="66" t="s">
        <v>4</v>
      </c>
      <c r="C89" s="142">
        <v>97750</v>
      </c>
      <c r="D89" s="142">
        <f t="shared" si="1"/>
        <v>99725</v>
      </c>
      <c r="E89" s="162">
        <f>E90+E96+E101+E121+E127+E131</f>
        <v>23975</v>
      </c>
      <c r="F89" s="176">
        <f>F90+F106+F112</f>
        <v>19800</v>
      </c>
      <c r="G89" s="177">
        <v>0</v>
      </c>
      <c r="H89" s="341">
        <f>H90+H96+H101+H106+H112+H118+H121+H127+H131</f>
        <v>40950</v>
      </c>
      <c r="I89" s="177">
        <v>0</v>
      </c>
      <c r="J89" s="91">
        <f>J121</f>
        <v>15000</v>
      </c>
      <c r="K89" s="177">
        <v>0</v>
      </c>
      <c r="L89" s="177">
        <v>0</v>
      </c>
      <c r="M89" s="177">
        <v>0</v>
      </c>
      <c r="N89" s="177">
        <v>0</v>
      </c>
      <c r="O89" s="177">
        <v>0</v>
      </c>
      <c r="P89" s="230">
        <v>0</v>
      </c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</row>
    <row r="90" spans="1:46" s="35" customFormat="1" x14ac:dyDescent="0.35">
      <c r="A90" s="163">
        <v>3231</v>
      </c>
      <c r="B90" s="175" t="s">
        <v>33</v>
      </c>
      <c r="C90" s="165">
        <v>9500</v>
      </c>
      <c r="D90" s="165">
        <f t="shared" ref="D90:D109" si="2">SUM(E90:P90)</f>
        <v>10000</v>
      </c>
      <c r="E90" s="166">
        <f>SUM(E91:E95)</f>
        <v>3500</v>
      </c>
      <c r="F90" s="172">
        <f>SUM(F91:F95)</f>
        <v>1000</v>
      </c>
      <c r="G90" s="173">
        <v>0</v>
      </c>
      <c r="H90" s="310">
        <f>H91+H93+H95</f>
        <v>5500</v>
      </c>
      <c r="I90" s="173">
        <v>0</v>
      </c>
      <c r="J90" s="173">
        <v>0</v>
      </c>
      <c r="K90" s="173">
        <v>0</v>
      </c>
      <c r="L90" s="173">
        <v>0</v>
      </c>
      <c r="M90" s="173">
        <v>0</v>
      </c>
      <c r="N90" s="173">
        <v>0</v>
      </c>
      <c r="O90" s="173">
        <v>0</v>
      </c>
      <c r="P90" s="227">
        <v>0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1:46" x14ac:dyDescent="0.35">
      <c r="A91" s="78">
        <v>32311</v>
      </c>
      <c r="B91" s="38" t="s">
        <v>86</v>
      </c>
      <c r="C91" s="103">
        <v>2500</v>
      </c>
      <c r="D91" s="103">
        <f t="shared" si="2"/>
        <v>2300</v>
      </c>
      <c r="E91" s="293">
        <v>0</v>
      </c>
      <c r="F91" s="63">
        <v>0</v>
      </c>
      <c r="G91" s="63">
        <v>0</v>
      </c>
      <c r="H91" s="303">
        <v>2300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217">
        <v>0</v>
      </c>
    </row>
    <row r="92" spans="1:46" x14ac:dyDescent="0.35">
      <c r="A92" s="78">
        <v>32312</v>
      </c>
      <c r="B92" s="38" t="s">
        <v>132</v>
      </c>
      <c r="C92" s="103">
        <v>0</v>
      </c>
      <c r="D92" s="103">
        <f t="shared" si="2"/>
        <v>0</v>
      </c>
      <c r="E92" s="293">
        <v>0</v>
      </c>
      <c r="F92" s="63">
        <v>0</v>
      </c>
      <c r="G92" s="63">
        <v>0</v>
      </c>
      <c r="H92" s="30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217">
        <v>0</v>
      </c>
    </row>
    <row r="93" spans="1:46" x14ac:dyDescent="0.35">
      <c r="A93" s="78">
        <v>32313</v>
      </c>
      <c r="B93" s="38" t="s">
        <v>87</v>
      </c>
      <c r="C93" s="147">
        <v>1000</v>
      </c>
      <c r="D93" s="147">
        <f t="shared" si="2"/>
        <v>700</v>
      </c>
      <c r="E93" s="293">
        <v>0</v>
      </c>
      <c r="F93" s="63">
        <v>0</v>
      </c>
      <c r="G93" s="63">
        <v>0</v>
      </c>
      <c r="H93" s="303">
        <v>700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217">
        <v>0</v>
      </c>
    </row>
    <row r="94" spans="1:46" x14ac:dyDescent="0.35">
      <c r="A94" s="78">
        <v>32314</v>
      </c>
      <c r="B94" s="38" t="s">
        <v>131</v>
      </c>
      <c r="C94" s="103">
        <v>0</v>
      </c>
      <c r="D94" s="103">
        <f t="shared" si="2"/>
        <v>0</v>
      </c>
      <c r="E94" s="293">
        <v>0</v>
      </c>
      <c r="F94" s="63">
        <v>0</v>
      </c>
      <c r="G94" s="63">
        <v>0</v>
      </c>
      <c r="H94" s="30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217">
        <v>0</v>
      </c>
    </row>
    <row r="95" spans="1:46" x14ac:dyDescent="0.35">
      <c r="A95" s="78">
        <v>32319</v>
      </c>
      <c r="B95" s="38" t="s">
        <v>130</v>
      </c>
      <c r="C95" s="147">
        <v>6000</v>
      </c>
      <c r="D95" s="147">
        <f t="shared" si="2"/>
        <v>7000</v>
      </c>
      <c r="E95" s="293">
        <v>3500</v>
      </c>
      <c r="F95" s="63">
        <v>1000</v>
      </c>
      <c r="G95" s="63">
        <v>0</v>
      </c>
      <c r="H95" s="303">
        <v>2500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217">
        <v>0</v>
      </c>
    </row>
    <row r="96" spans="1:46" s="35" customFormat="1" x14ac:dyDescent="0.35">
      <c r="A96" s="77">
        <v>3232</v>
      </c>
      <c r="B96" s="36" t="s">
        <v>34</v>
      </c>
      <c r="C96" s="102">
        <v>10200</v>
      </c>
      <c r="D96" s="102">
        <f t="shared" si="2"/>
        <v>10300</v>
      </c>
      <c r="E96" s="294">
        <f>SUM(E97:E100)</f>
        <v>3600</v>
      </c>
      <c r="F96" s="96">
        <v>0</v>
      </c>
      <c r="G96" s="60">
        <v>0</v>
      </c>
      <c r="H96" s="312">
        <f>H97+H98+H99+H100</f>
        <v>6700</v>
      </c>
      <c r="I96" s="60">
        <v>0</v>
      </c>
      <c r="J96" s="60">
        <v>0</v>
      </c>
      <c r="K96" s="60">
        <v>0</v>
      </c>
      <c r="L96" s="60">
        <v>0</v>
      </c>
      <c r="M96" s="60">
        <v>0</v>
      </c>
      <c r="N96" s="60">
        <v>0</v>
      </c>
      <c r="O96" s="60">
        <v>0</v>
      </c>
      <c r="P96" s="226">
        <v>0</v>
      </c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1:46" s="30" customFormat="1" x14ac:dyDescent="0.35">
      <c r="A97" s="79">
        <v>32321</v>
      </c>
      <c r="B97" s="40" t="s">
        <v>92</v>
      </c>
      <c r="C97" s="103">
        <v>500</v>
      </c>
      <c r="D97" s="103">
        <f t="shared" si="2"/>
        <v>500</v>
      </c>
      <c r="E97" s="295">
        <v>0</v>
      </c>
      <c r="F97" s="97">
        <v>0</v>
      </c>
      <c r="G97" s="62">
        <v>0</v>
      </c>
      <c r="H97" s="303">
        <v>500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228">
        <v>0</v>
      </c>
    </row>
    <row r="98" spans="1:46" s="30" customFormat="1" ht="18" customHeight="1" x14ac:dyDescent="0.35">
      <c r="A98" s="79">
        <v>32322</v>
      </c>
      <c r="B98" s="40" t="s">
        <v>93</v>
      </c>
      <c r="C98" s="147">
        <v>8600</v>
      </c>
      <c r="D98" s="147">
        <f t="shared" si="2"/>
        <v>8600</v>
      </c>
      <c r="E98" s="295">
        <v>3600</v>
      </c>
      <c r="F98" s="97">
        <v>0</v>
      </c>
      <c r="G98" s="62">
        <v>0</v>
      </c>
      <c r="H98" s="303">
        <v>5000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28">
        <v>0</v>
      </c>
    </row>
    <row r="99" spans="1:46" s="30" customFormat="1" x14ac:dyDescent="0.35">
      <c r="A99" s="79">
        <v>32323</v>
      </c>
      <c r="B99" s="40" t="s">
        <v>94</v>
      </c>
      <c r="C99" s="147">
        <v>600</v>
      </c>
      <c r="D99" s="147">
        <f t="shared" si="2"/>
        <v>700</v>
      </c>
      <c r="E99" s="296">
        <v>0</v>
      </c>
      <c r="F99" s="97">
        <v>0</v>
      </c>
      <c r="G99" s="62">
        <v>0</v>
      </c>
      <c r="H99" s="303">
        <v>700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228">
        <v>0</v>
      </c>
    </row>
    <row r="100" spans="1:46" s="30" customFormat="1" x14ac:dyDescent="0.35">
      <c r="A100" s="79">
        <v>32329</v>
      </c>
      <c r="B100" s="40" t="s">
        <v>135</v>
      </c>
      <c r="C100" s="147">
        <v>500</v>
      </c>
      <c r="D100" s="147">
        <f t="shared" si="2"/>
        <v>500</v>
      </c>
      <c r="E100" s="296">
        <v>0</v>
      </c>
      <c r="F100" s="97">
        <v>0</v>
      </c>
      <c r="G100" s="62">
        <v>0</v>
      </c>
      <c r="H100" s="303">
        <v>500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228">
        <v>0</v>
      </c>
    </row>
    <row r="101" spans="1:46" s="35" customFormat="1" x14ac:dyDescent="0.35">
      <c r="A101" s="77">
        <v>3233</v>
      </c>
      <c r="B101" s="36" t="s">
        <v>35</v>
      </c>
      <c r="C101" s="102">
        <v>7200</v>
      </c>
      <c r="D101" s="102">
        <f t="shared" si="2"/>
        <v>7175</v>
      </c>
      <c r="E101" s="60">
        <f>SUM(E102:E105)</f>
        <v>1875</v>
      </c>
      <c r="F101" s="96">
        <v>0</v>
      </c>
      <c r="G101" s="60">
        <v>0</v>
      </c>
      <c r="H101" s="312">
        <f>H102+H103+H104</f>
        <v>5300</v>
      </c>
      <c r="I101" s="60">
        <v>0</v>
      </c>
      <c r="J101" s="60">
        <v>0</v>
      </c>
      <c r="K101" s="60">
        <v>0</v>
      </c>
      <c r="L101" s="60">
        <v>0</v>
      </c>
      <c r="M101" s="60">
        <v>0</v>
      </c>
      <c r="N101" s="60">
        <v>0</v>
      </c>
      <c r="O101" s="60">
        <v>0</v>
      </c>
      <c r="P101" s="226">
        <v>0</v>
      </c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</row>
    <row r="102" spans="1:46" s="30" customFormat="1" x14ac:dyDescent="0.35">
      <c r="A102" s="79">
        <v>32331</v>
      </c>
      <c r="B102" s="40" t="s">
        <v>145</v>
      </c>
      <c r="C102" s="103">
        <v>2500</v>
      </c>
      <c r="D102" s="103">
        <f t="shared" si="2"/>
        <v>2500</v>
      </c>
      <c r="E102" s="62">
        <v>0</v>
      </c>
      <c r="F102" s="97">
        <v>0</v>
      </c>
      <c r="G102" s="62">
        <v>0</v>
      </c>
      <c r="H102" s="304">
        <v>2500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228">
        <v>0</v>
      </c>
    </row>
    <row r="103" spans="1:46" x14ac:dyDescent="0.35">
      <c r="A103" s="78">
        <v>32332</v>
      </c>
      <c r="B103" s="38" t="s">
        <v>90</v>
      </c>
      <c r="C103" s="147">
        <v>200</v>
      </c>
      <c r="D103" s="147">
        <f t="shared" si="2"/>
        <v>300</v>
      </c>
      <c r="E103" s="63">
        <v>0</v>
      </c>
      <c r="F103" s="63">
        <v>0</v>
      </c>
      <c r="G103" s="63">
        <v>0</v>
      </c>
      <c r="H103" s="303">
        <v>300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217">
        <v>0</v>
      </c>
    </row>
    <row r="104" spans="1:46" x14ac:dyDescent="0.35">
      <c r="A104" s="78">
        <v>32334</v>
      </c>
      <c r="B104" s="38" t="s">
        <v>146</v>
      </c>
      <c r="C104" s="147">
        <v>2500</v>
      </c>
      <c r="D104" s="147">
        <f t="shared" si="2"/>
        <v>2500</v>
      </c>
      <c r="E104" s="63">
        <v>0</v>
      </c>
      <c r="F104" s="63">
        <v>0</v>
      </c>
      <c r="G104" s="63">
        <v>0</v>
      </c>
      <c r="H104" s="303">
        <v>2500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217">
        <v>0</v>
      </c>
    </row>
    <row r="105" spans="1:46" x14ac:dyDescent="0.35">
      <c r="A105" s="78">
        <v>32339</v>
      </c>
      <c r="B105" s="38" t="s">
        <v>91</v>
      </c>
      <c r="C105" s="103">
        <v>2000</v>
      </c>
      <c r="D105" s="103">
        <f t="shared" si="2"/>
        <v>1875</v>
      </c>
      <c r="E105" s="63">
        <v>1875</v>
      </c>
      <c r="F105" s="63">
        <v>0</v>
      </c>
      <c r="G105" s="63">
        <v>0</v>
      </c>
      <c r="H105" s="30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217">
        <v>0</v>
      </c>
    </row>
    <row r="106" spans="1:46" s="35" customFormat="1" x14ac:dyDescent="0.35">
      <c r="A106" s="77">
        <v>3234</v>
      </c>
      <c r="B106" s="36" t="s">
        <v>36</v>
      </c>
      <c r="C106" s="102">
        <v>9500</v>
      </c>
      <c r="D106" s="102">
        <f t="shared" si="2"/>
        <v>9600</v>
      </c>
      <c r="E106" s="60">
        <v>0</v>
      </c>
      <c r="F106" s="96">
        <f>SUM(F107:F111)</f>
        <v>8000</v>
      </c>
      <c r="G106" s="60">
        <v>0</v>
      </c>
      <c r="H106" s="312">
        <f>H107+H108+H109</f>
        <v>1600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226">
        <v>0</v>
      </c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1:46" s="30" customFormat="1" x14ac:dyDescent="0.35">
      <c r="A107" s="79">
        <v>32341</v>
      </c>
      <c r="B107" s="40" t="s">
        <v>95</v>
      </c>
      <c r="C107" s="103">
        <v>1700</v>
      </c>
      <c r="D107" s="103">
        <f t="shared" si="2"/>
        <v>1700</v>
      </c>
      <c r="E107" s="62">
        <v>0</v>
      </c>
      <c r="F107" s="97">
        <v>1500</v>
      </c>
      <c r="G107" s="62">
        <v>0</v>
      </c>
      <c r="H107" s="303">
        <v>200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228">
        <v>0</v>
      </c>
    </row>
    <row r="108" spans="1:46" s="30" customFormat="1" x14ac:dyDescent="0.35">
      <c r="A108" s="79">
        <v>32342</v>
      </c>
      <c r="B108" s="40" t="s">
        <v>96</v>
      </c>
      <c r="C108" s="103">
        <v>1000</v>
      </c>
      <c r="D108" s="103">
        <f t="shared" si="2"/>
        <v>1000</v>
      </c>
      <c r="E108" s="62">
        <v>0</v>
      </c>
      <c r="F108" s="97">
        <v>0</v>
      </c>
      <c r="G108" s="62">
        <v>0</v>
      </c>
      <c r="H108" s="303">
        <v>1000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228">
        <v>0</v>
      </c>
    </row>
    <row r="109" spans="1:46" s="30" customFormat="1" x14ac:dyDescent="0.35">
      <c r="A109" s="79">
        <v>32343</v>
      </c>
      <c r="B109" s="40" t="s">
        <v>97</v>
      </c>
      <c r="C109" s="147">
        <v>300</v>
      </c>
      <c r="D109" s="147">
        <f t="shared" si="2"/>
        <v>400</v>
      </c>
      <c r="E109" s="62">
        <v>0</v>
      </c>
      <c r="F109" s="97">
        <v>0</v>
      </c>
      <c r="G109" s="62">
        <v>0</v>
      </c>
      <c r="H109" s="303">
        <v>400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228">
        <v>0</v>
      </c>
    </row>
    <row r="110" spans="1:46" s="30" customFormat="1" x14ac:dyDescent="0.35">
      <c r="A110" s="79">
        <v>32344</v>
      </c>
      <c r="B110" s="40" t="s">
        <v>98</v>
      </c>
      <c r="C110" s="103">
        <v>0</v>
      </c>
      <c r="D110" s="103">
        <f>SUM(E110:O110)</f>
        <v>0</v>
      </c>
      <c r="E110" s="62">
        <v>0</v>
      </c>
      <c r="F110" s="97">
        <v>0</v>
      </c>
      <c r="G110" s="62">
        <v>0</v>
      </c>
      <c r="H110" s="303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228">
        <v>0</v>
      </c>
    </row>
    <row r="111" spans="1:46" s="30" customFormat="1" x14ac:dyDescent="0.35">
      <c r="A111" s="79">
        <v>32349</v>
      </c>
      <c r="B111" s="40" t="s">
        <v>99</v>
      </c>
      <c r="C111" s="103">
        <v>6500</v>
      </c>
      <c r="D111" s="103">
        <f t="shared" ref="D111:D142" si="3">SUM(E111:P111)</f>
        <v>6500</v>
      </c>
      <c r="E111" s="62">
        <v>0</v>
      </c>
      <c r="F111" s="97">
        <v>6500</v>
      </c>
      <c r="G111" s="62">
        <v>0</v>
      </c>
      <c r="H111" s="303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228">
        <v>0</v>
      </c>
    </row>
    <row r="112" spans="1:46" s="35" customFormat="1" x14ac:dyDescent="0.35">
      <c r="A112" s="77">
        <v>3235</v>
      </c>
      <c r="B112" s="36" t="s">
        <v>57</v>
      </c>
      <c r="C112" s="102">
        <v>24400</v>
      </c>
      <c r="D112" s="102">
        <f t="shared" si="3"/>
        <v>25400</v>
      </c>
      <c r="E112" s="60">
        <v>0</v>
      </c>
      <c r="F112" s="96">
        <f>F113+F114</f>
        <v>10800</v>
      </c>
      <c r="G112" s="60">
        <v>0</v>
      </c>
      <c r="H112" s="312">
        <f>H113+H114+H115+H116+H117</f>
        <v>14600</v>
      </c>
      <c r="I112" s="60">
        <v>0</v>
      </c>
      <c r="J112" s="60">
        <v>0</v>
      </c>
      <c r="K112" s="60">
        <v>0</v>
      </c>
      <c r="L112" s="60">
        <v>0</v>
      </c>
      <c r="M112" s="60">
        <v>0</v>
      </c>
      <c r="N112" s="60">
        <v>0</v>
      </c>
      <c r="O112" s="60">
        <v>0</v>
      </c>
      <c r="P112" s="226">
        <v>0</v>
      </c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1:46" x14ac:dyDescent="0.35">
      <c r="A113" s="78">
        <v>32352</v>
      </c>
      <c r="B113" s="38" t="s">
        <v>100</v>
      </c>
      <c r="C113" s="103">
        <v>12500</v>
      </c>
      <c r="D113" s="103">
        <f t="shared" si="3"/>
        <v>13500</v>
      </c>
      <c r="E113" s="63">
        <v>0</v>
      </c>
      <c r="F113" s="63">
        <v>10000</v>
      </c>
      <c r="G113" s="63">
        <v>0</v>
      </c>
      <c r="H113" s="303">
        <v>3500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17">
        <v>0</v>
      </c>
    </row>
    <row r="114" spans="1:46" x14ac:dyDescent="0.35">
      <c r="A114" s="78">
        <v>32353</v>
      </c>
      <c r="B114" s="38" t="s">
        <v>101</v>
      </c>
      <c r="C114" s="103">
        <v>3800</v>
      </c>
      <c r="D114" s="103">
        <f t="shared" si="3"/>
        <v>3800</v>
      </c>
      <c r="E114" s="63">
        <v>0</v>
      </c>
      <c r="F114" s="63">
        <v>800</v>
      </c>
      <c r="G114" s="63">
        <v>0</v>
      </c>
      <c r="H114" s="303">
        <v>3000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217">
        <v>0</v>
      </c>
    </row>
    <row r="115" spans="1:46" x14ac:dyDescent="0.35">
      <c r="A115" s="78">
        <v>32354</v>
      </c>
      <c r="B115" s="38" t="s">
        <v>150</v>
      </c>
      <c r="C115" s="147">
        <v>1500</v>
      </c>
      <c r="D115" s="147">
        <f t="shared" si="3"/>
        <v>1500</v>
      </c>
      <c r="E115" s="63">
        <v>0</v>
      </c>
      <c r="F115" s="63">
        <v>0</v>
      </c>
      <c r="G115" s="63">
        <v>0</v>
      </c>
      <c r="H115" s="303">
        <v>1500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217">
        <v>0</v>
      </c>
    </row>
    <row r="116" spans="1:46" ht="33.75" customHeight="1" x14ac:dyDescent="0.35">
      <c r="A116" s="78">
        <v>32355</v>
      </c>
      <c r="B116" s="39" t="s">
        <v>133</v>
      </c>
      <c r="C116" s="103">
        <v>4600</v>
      </c>
      <c r="D116" s="103">
        <f t="shared" si="3"/>
        <v>4600</v>
      </c>
      <c r="E116" s="63">
        <v>0</v>
      </c>
      <c r="F116" s="63">
        <v>0</v>
      </c>
      <c r="G116" s="63">
        <v>0</v>
      </c>
      <c r="H116" s="303">
        <v>4600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17">
        <v>0</v>
      </c>
    </row>
    <row r="117" spans="1:46" x14ac:dyDescent="0.35">
      <c r="A117" s="78">
        <v>32359</v>
      </c>
      <c r="B117" s="38" t="s">
        <v>129</v>
      </c>
      <c r="C117" s="103">
        <v>2000</v>
      </c>
      <c r="D117" s="103">
        <f t="shared" si="3"/>
        <v>2000</v>
      </c>
      <c r="E117" s="63">
        <v>0</v>
      </c>
      <c r="F117" s="63">
        <v>0</v>
      </c>
      <c r="G117" s="63">
        <v>0</v>
      </c>
      <c r="H117" s="303">
        <v>2000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217">
        <v>0</v>
      </c>
    </row>
    <row r="118" spans="1:46" s="35" customFormat="1" x14ac:dyDescent="0.35">
      <c r="A118" s="77">
        <v>3236</v>
      </c>
      <c r="B118" s="36" t="s">
        <v>37</v>
      </c>
      <c r="C118" s="102">
        <v>1700</v>
      </c>
      <c r="D118" s="102">
        <f t="shared" si="3"/>
        <v>1700</v>
      </c>
      <c r="E118" s="60">
        <v>0</v>
      </c>
      <c r="F118" s="96">
        <v>0</v>
      </c>
      <c r="G118" s="60">
        <v>0</v>
      </c>
      <c r="H118" s="312">
        <f>H119</f>
        <v>1700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60">
        <v>0</v>
      </c>
      <c r="O118" s="60">
        <v>0</v>
      </c>
      <c r="P118" s="226">
        <v>0</v>
      </c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</row>
    <row r="119" spans="1:46" x14ac:dyDescent="0.35">
      <c r="A119" s="78">
        <v>32361</v>
      </c>
      <c r="B119" s="38" t="s">
        <v>102</v>
      </c>
      <c r="C119" s="103">
        <v>1700</v>
      </c>
      <c r="D119" s="103">
        <f t="shared" si="3"/>
        <v>1700</v>
      </c>
      <c r="E119" s="63">
        <v>0</v>
      </c>
      <c r="F119" s="63">
        <v>0</v>
      </c>
      <c r="G119" s="63">
        <v>0</v>
      </c>
      <c r="H119" s="303">
        <v>1700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17">
        <v>0</v>
      </c>
    </row>
    <row r="120" spans="1:46" x14ac:dyDescent="0.35">
      <c r="A120" s="145">
        <v>32363</v>
      </c>
      <c r="B120" s="146" t="s">
        <v>185</v>
      </c>
      <c r="C120" s="103">
        <v>0</v>
      </c>
      <c r="D120" s="103">
        <f t="shared" si="3"/>
        <v>0</v>
      </c>
      <c r="E120" s="63">
        <v>0</v>
      </c>
      <c r="F120" s="63">
        <v>0</v>
      </c>
      <c r="G120" s="63">
        <v>0</v>
      </c>
      <c r="H120" s="303">
        <v>0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17">
        <v>0</v>
      </c>
    </row>
    <row r="121" spans="1:46" s="35" customFormat="1" x14ac:dyDescent="0.35">
      <c r="A121" s="77">
        <v>3237</v>
      </c>
      <c r="B121" s="36" t="s">
        <v>38</v>
      </c>
      <c r="C121" s="102">
        <v>25200</v>
      </c>
      <c r="D121" s="102">
        <f t="shared" si="3"/>
        <v>25200</v>
      </c>
      <c r="E121" s="60">
        <f>SUM(E122:E126)</f>
        <v>9000</v>
      </c>
      <c r="F121" s="96">
        <v>0</v>
      </c>
      <c r="G121" s="60">
        <v>0</v>
      </c>
      <c r="H121" s="312">
        <f>H123+H124</f>
        <v>1200</v>
      </c>
      <c r="I121" s="60">
        <v>0</v>
      </c>
      <c r="J121" s="98">
        <f>J123</f>
        <v>15000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226">
        <v>0</v>
      </c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</row>
    <row r="122" spans="1:46" x14ac:dyDescent="0.35">
      <c r="A122" s="78">
        <v>32371</v>
      </c>
      <c r="B122" s="38" t="s">
        <v>103</v>
      </c>
      <c r="C122" s="103">
        <v>0</v>
      </c>
      <c r="D122" s="103">
        <f t="shared" si="3"/>
        <v>0</v>
      </c>
      <c r="E122" s="63">
        <v>0</v>
      </c>
      <c r="F122" s="63">
        <v>0</v>
      </c>
      <c r="G122" s="63">
        <v>0</v>
      </c>
      <c r="H122" s="303">
        <v>0</v>
      </c>
      <c r="I122" s="63">
        <v>0</v>
      </c>
      <c r="J122" s="56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217">
        <v>0</v>
      </c>
    </row>
    <row r="123" spans="1:46" x14ac:dyDescent="0.35">
      <c r="A123" s="78">
        <v>32372</v>
      </c>
      <c r="B123" s="38" t="s">
        <v>104</v>
      </c>
      <c r="C123" s="103">
        <v>22000</v>
      </c>
      <c r="D123" s="103">
        <f t="shared" si="3"/>
        <v>22000</v>
      </c>
      <c r="E123" s="63">
        <v>6000</v>
      </c>
      <c r="F123" s="63">
        <v>0</v>
      </c>
      <c r="G123" s="63">
        <v>0</v>
      </c>
      <c r="H123" s="303">
        <v>1000</v>
      </c>
      <c r="I123" s="63">
        <v>0</v>
      </c>
      <c r="J123" s="56">
        <v>15000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217">
        <v>0</v>
      </c>
    </row>
    <row r="124" spans="1:46" x14ac:dyDescent="0.35">
      <c r="A124" s="78">
        <v>32373</v>
      </c>
      <c r="B124" s="38" t="s">
        <v>105</v>
      </c>
      <c r="C124" s="103">
        <v>200</v>
      </c>
      <c r="D124" s="103">
        <f t="shared" si="3"/>
        <v>200</v>
      </c>
      <c r="E124" s="63">
        <v>0</v>
      </c>
      <c r="F124" s="63">
        <v>0</v>
      </c>
      <c r="G124" s="63">
        <v>0</v>
      </c>
      <c r="H124" s="303">
        <v>200</v>
      </c>
      <c r="I124" s="63">
        <v>0</v>
      </c>
      <c r="J124" s="56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217">
        <v>0</v>
      </c>
    </row>
    <row r="125" spans="1:46" x14ac:dyDescent="0.35">
      <c r="A125" s="78">
        <v>32377</v>
      </c>
      <c r="B125" s="38" t="s">
        <v>149</v>
      </c>
      <c r="C125" s="103">
        <v>0</v>
      </c>
      <c r="D125" s="103">
        <f t="shared" si="3"/>
        <v>0</v>
      </c>
      <c r="E125" s="63">
        <v>0</v>
      </c>
      <c r="F125" s="63">
        <v>0</v>
      </c>
      <c r="G125" s="63">
        <v>0</v>
      </c>
      <c r="H125" s="303">
        <v>0</v>
      </c>
      <c r="I125" s="63">
        <v>0</v>
      </c>
      <c r="J125" s="56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217">
        <v>0</v>
      </c>
    </row>
    <row r="126" spans="1:46" ht="19.5" customHeight="1" x14ac:dyDescent="0.35">
      <c r="A126" s="78">
        <v>32379</v>
      </c>
      <c r="B126" s="38" t="s">
        <v>106</v>
      </c>
      <c r="C126" s="103">
        <v>3000</v>
      </c>
      <c r="D126" s="103">
        <f t="shared" si="3"/>
        <v>3000</v>
      </c>
      <c r="E126" s="63">
        <v>3000</v>
      </c>
      <c r="F126" s="63">
        <v>0</v>
      </c>
      <c r="G126" s="63">
        <v>0</v>
      </c>
      <c r="H126" s="303">
        <v>0</v>
      </c>
      <c r="I126" s="63">
        <v>0</v>
      </c>
      <c r="J126" s="56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17">
        <v>0</v>
      </c>
    </row>
    <row r="127" spans="1:46" s="35" customFormat="1" x14ac:dyDescent="0.35">
      <c r="A127" s="77">
        <v>3238</v>
      </c>
      <c r="B127" s="36" t="s">
        <v>39</v>
      </c>
      <c r="C127" s="102">
        <v>4300</v>
      </c>
      <c r="D127" s="102">
        <f t="shared" si="3"/>
        <v>4300</v>
      </c>
      <c r="E127" s="60">
        <f>SUM(E128:E130)</f>
        <v>4000</v>
      </c>
      <c r="F127" s="96">
        <v>0</v>
      </c>
      <c r="G127" s="60">
        <v>0</v>
      </c>
      <c r="H127" s="312">
        <f>H130</f>
        <v>300</v>
      </c>
      <c r="I127" s="60">
        <v>0</v>
      </c>
      <c r="J127" s="98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226">
        <v>0</v>
      </c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1:46" s="30" customFormat="1" x14ac:dyDescent="0.35">
      <c r="A128" s="79">
        <v>32381</v>
      </c>
      <c r="B128" s="40" t="s">
        <v>128</v>
      </c>
      <c r="C128" s="103">
        <v>0</v>
      </c>
      <c r="D128" s="103">
        <f t="shared" si="3"/>
        <v>0</v>
      </c>
      <c r="E128" s="62">
        <v>0</v>
      </c>
      <c r="F128" s="97">
        <v>0</v>
      </c>
      <c r="G128" s="62">
        <v>0</v>
      </c>
      <c r="H128" s="303">
        <v>0</v>
      </c>
      <c r="I128" s="62">
        <v>0</v>
      </c>
      <c r="J128" s="105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  <c r="P128" s="228">
        <v>0</v>
      </c>
    </row>
    <row r="129" spans="1:46" x14ac:dyDescent="0.35">
      <c r="A129" s="78">
        <v>32382</v>
      </c>
      <c r="B129" s="38" t="s">
        <v>107</v>
      </c>
      <c r="C129" s="103">
        <v>0</v>
      </c>
      <c r="D129" s="103">
        <f t="shared" si="3"/>
        <v>0</v>
      </c>
      <c r="E129" s="63">
        <v>0</v>
      </c>
      <c r="F129" s="63">
        <v>0</v>
      </c>
      <c r="G129" s="63">
        <v>0</v>
      </c>
      <c r="H129" s="303">
        <v>0</v>
      </c>
      <c r="I129" s="63">
        <v>0</v>
      </c>
      <c r="J129" s="56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17">
        <v>0</v>
      </c>
    </row>
    <row r="130" spans="1:46" x14ac:dyDescent="0.35">
      <c r="A130" s="78">
        <v>32389</v>
      </c>
      <c r="B130" s="38" t="s">
        <v>108</v>
      </c>
      <c r="C130" s="147">
        <v>4300</v>
      </c>
      <c r="D130" s="147">
        <f t="shared" si="3"/>
        <v>4300</v>
      </c>
      <c r="E130" s="63">
        <v>4000</v>
      </c>
      <c r="F130" s="63">
        <v>0</v>
      </c>
      <c r="G130" s="63">
        <v>0</v>
      </c>
      <c r="H130" s="303">
        <v>300</v>
      </c>
      <c r="I130" s="63">
        <v>0</v>
      </c>
      <c r="J130" s="56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17">
        <v>0</v>
      </c>
    </row>
    <row r="131" spans="1:46" s="35" customFormat="1" x14ac:dyDescent="0.35">
      <c r="A131" s="77">
        <v>3239</v>
      </c>
      <c r="B131" s="36" t="s">
        <v>40</v>
      </c>
      <c r="C131" s="102">
        <v>5750</v>
      </c>
      <c r="D131" s="102">
        <f t="shared" si="3"/>
        <v>6050</v>
      </c>
      <c r="E131" s="60">
        <f>SUM(E132:E137)</f>
        <v>2000</v>
      </c>
      <c r="F131" s="96">
        <v>0</v>
      </c>
      <c r="G131" s="60">
        <v>0</v>
      </c>
      <c r="H131" s="312">
        <f>H132+H134+H137</f>
        <v>4050</v>
      </c>
      <c r="I131" s="60">
        <v>0</v>
      </c>
      <c r="J131" s="96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226">
        <v>0</v>
      </c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1:46" ht="40.5" customHeight="1" x14ac:dyDescent="0.35">
      <c r="A132" s="78">
        <v>32391</v>
      </c>
      <c r="B132" s="39" t="s">
        <v>116</v>
      </c>
      <c r="C132" s="103">
        <v>2000</v>
      </c>
      <c r="D132" s="103">
        <f t="shared" si="3"/>
        <v>2300</v>
      </c>
      <c r="E132" s="63">
        <v>0</v>
      </c>
      <c r="F132" s="63">
        <v>0</v>
      </c>
      <c r="G132" s="63">
        <v>0</v>
      </c>
      <c r="H132" s="303">
        <v>2300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217">
        <v>0</v>
      </c>
    </row>
    <row r="133" spans="1:46" x14ac:dyDescent="0.35">
      <c r="A133" s="78">
        <v>32392</v>
      </c>
      <c r="B133" s="38" t="s">
        <v>109</v>
      </c>
      <c r="C133" s="103">
        <v>2000</v>
      </c>
      <c r="D133" s="103">
        <f t="shared" si="3"/>
        <v>2000</v>
      </c>
      <c r="E133" s="63">
        <v>2000</v>
      </c>
      <c r="F133" s="63">
        <v>0</v>
      </c>
      <c r="G133" s="63">
        <v>0</v>
      </c>
      <c r="H133" s="303">
        <v>0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217">
        <v>0</v>
      </c>
    </row>
    <row r="134" spans="1:46" x14ac:dyDescent="0.35">
      <c r="A134" s="78">
        <v>32394</v>
      </c>
      <c r="B134" s="38" t="s">
        <v>127</v>
      </c>
      <c r="C134" s="103">
        <v>250</v>
      </c>
      <c r="D134" s="103">
        <f t="shared" si="3"/>
        <v>250</v>
      </c>
      <c r="E134" s="63">
        <v>0</v>
      </c>
      <c r="F134" s="63">
        <v>0</v>
      </c>
      <c r="G134" s="63">
        <v>0</v>
      </c>
      <c r="H134" s="303">
        <v>250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217">
        <v>0</v>
      </c>
    </row>
    <row r="135" spans="1:46" x14ac:dyDescent="0.35">
      <c r="A135" s="78">
        <v>32395</v>
      </c>
      <c r="B135" s="38" t="s">
        <v>134</v>
      </c>
      <c r="C135" s="103">
        <v>0</v>
      </c>
      <c r="D135" s="103">
        <f t="shared" si="3"/>
        <v>0</v>
      </c>
      <c r="E135" s="63">
        <v>0</v>
      </c>
      <c r="F135" s="63">
        <v>0</v>
      </c>
      <c r="G135" s="63">
        <v>0</v>
      </c>
      <c r="H135" s="303">
        <v>0</v>
      </c>
      <c r="I135" s="63">
        <v>0</v>
      </c>
      <c r="J135" s="63">
        <v>0</v>
      </c>
      <c r="K135" s="63">
        <v>0</v>
      </c>
      <c r="L135" s="63">
        <v>0</v>
      </c>
      <c r="M135" s="63">
        <v>0</v>
      </c>
      <c r="N135" s="63">
        <v>0</v>
      </c>
      <c r="O135" s="63">
        <v>0</v>
      </c>
      <c r="P135" s="217">
        <v>0</v>
      </c>
    </row>
    <row r="136" spans="1:46" x14ac:dyDescent="0.35">
      <c r="A136" s="78">
        <v>32396</v>
      </c>
      <c r="B136" s="38" t="s">
        <v>110</v>
      </c>
      <c r="C136" s="103">
        <v>0</v>
      </c>
      <c r="D136" s="103">
        <f t="shared" si="3"/>
        <v>0</v>
      </c>
      <c r="E136" s="63">
        <v>0</v>
      </c>
      <c r="F136" s="63">
        <v>0</v>
      </c>
      <c r="G136" s="63">
        <v>0</v>
      </c>
      <c r="H136" s="303">
        <v>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217">
        <v>0</v>
      </c>
    </row>
    <row r="137" spans="1:46" ht="18.600000000000001" thickBot="1" x14ac:dyDescent="0.4">
      <c r="A137" s="76">
        <v>32399</v>
      </c>
      <c r="B137" s="34" t="s">
        <v>111</v>
      </c>
      <c r="C137" s="101">
        <v>1500</v>
      </c>
      <c r="D137" s="101">
        <f t="shared" si="3"/>
        <v>1500</v>
      </c>
      <c r="E137" s="64">
        <v>0</v>
      </c>
      <c r="F137" s="64">
        <v>0</v>
      </c>
      <c r="G137" s="64">
        <v>0</v>
      </c>
      <c r="H137" s="305">
        <v>1500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218">
        <v>0</v>
      </c>
    </row>
    <row r="138" spans="1:46" s="31" customFormat="1" thickBot="1" x14ac:dyDescent="0.35">
      <c r="A138" s="65">
        <v>324</v>
      </c>
      <c r="B138" s="66" t="s">
        <v>23</v>
      </c>
      <c r="C138" s="142">
        <v>8970</v>
      </c>
      <c r="D138" s="142">
        <f t="shared" si="3"/>
        <v>9870</v>
      </c>
      <c r="E138" s="67">
        <f>E139</f>
        <v>4600</v>
      </c>
      <c r="F138" s="99">
        <f>F139</f>
        <v>1470</v>
      </c>
      <c r="G138" s="67">
        <f>SUM(G139)</f>
        <v>500</v>
      </c>
      <c r="H138" s="341">
        <f>H139</f>
        <v>3300</v>
      </c>
      <c r="I138" s="67">
        <v>0</v>
      </c>
      <c r="J138" s="99">
        <v>0</v>
      </c>
      <c r="K138" s="67">
        <v>0</v>
      </c>
      <c r="L138" s="67">
        <f>SUM(L139)</f>
        <v>0</v>
      </c>
      <c r="M138" s="67">
        <v>0</v>
      </c>
      <c r="N138" s="67">
        <v>0</v>
      </c>
      <c r="O138" s="67">
        <v>0</v>
      </c>
      <c r="P138" s="215">
        <v>0</v>
      </c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</row>
    <row r="139" spans="1:46" s="35" customFormat="1" x14ac:dyDescent="0.35">
      <c r="A139" s="163">
        <v>3241</v>
      </c>
      <c r="B139" s="175" t="s">
        <v>23</v>
      </c>
      <c r="C139" s="165">
        <v>8970</v>
      </c>
      <c r="D139" s="165">
        <f t="shared" si="3"/>
        <v>9870</v>
      </c>
      <c r="E139" s="173">
        <f>SUM(E140:E141)</f>
        <v>4600</v>
      </c>
      <c r="F139" s="172">
        <f>F141</f>
        <v>1470</v>
      </c>
      <c r="G139" s="173">
        <f>SUM(G140:G141)</f>
        <v>500</v>
      </c>
      <c r="H139" s="310">
        <f>H140+H141</f>
        <v>3300</v>
      </c>
      <c r="I139" s="173">
        <v>0</v>
      </c>
      <c r="J139" s="172">
        <v>0</v>
      </c>
      <c r="K139" s="173">
        <v>0</v>
      </c>
      <c r="L139" s="173">
        <f>SUM(L140:L141)</f>
        <v>0</v>
      </c>
      <c r="M139" s="173">
        <v>0</v>
      </c>
      <c r="N139" s="173">
        <v>0</v>
      </c>
      <c r="O139" s="173">
        <v>0</v>
      </c>
      <c r="P139" s="227">
        <v>0</v>
      </c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1:46" x14ac:dyDescent="0.35">
      <c r="A140" s="78">
        <v>32411</v>
      </c>
      <c r="B140" s="38" t="s">
        <v>117</v>
      </c>
      <c r="C140" s="147">
        <v>1000</v>
      </c>
      <c r="D140" s="147">
        <f t="shared" si="3"/>
        <v>1300</v>
      </c>
      <c r="E140" s="63">
        <v>0</v>
      </c>
      <c r="F140" s="63">
        <v>0</v>
      </c>
      <c r="G140" s="63">
        <v>0</v>
      </c>
      <c r="H140" s="303">
        <v>1300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217">
        <v>0</v>
      </c>
    </row>
    <row r="141" spans="1:46" ht="18.600000000000001" thickBot="1" x14ac:dyDescent="0.4">
      <c r="A141" s="76">
        <v>32412</v>
      </c>
      <c r="B141" s="34" t="s">
        <v>126</v>
      </c>
      <c r="C141" s="324">
        <v>7970</v>
      </c>
      <c r="D141" s="324">
        <f t="shared" si="3"/>
        <v>8570</v>
      </c>
      <c r="E141" s="64">
        <v>4600</v>
      </c>
      <c r="F141" s="64">
        <v>1470</v>
      </c>
      <c r="G141" s="64">
        <v>500</v>
      </c>
      <c r="H141" s="305">
        <v>2000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218">
        <v>0</v>
      </c>
    </row>
    <row r="142" spans="1:46" s="31" customFormat="1" ht="35.4" thickBot="1" x14ac:dyDescent="0.35">
      <c r="A142" s="65">
        <v>329</v>
      </c>
      <c r="B142" s="169" t="s">
        <v>2</v>
      </c>
      <c r="C142" s="142">
        <v>10600</v>
      </c>
      <c r="D142" s="142">
        <f t="shared" si="3"/>
        <v>12700</v>
      </c>
      <c r="E142" s="67">
        <v>0</v>
      </c>
      <c r="F142" s="67">
        <v>0</v>
      </c>
      <c r="G142" s="67">
        <v>0</v>
      </c>
      <c r="H142" s="341">
        <f>H143+H147+H149+H151+H158</f>
        <v>8200</v>
      </c>
      <c r="I142" s="67">
        <v>0</v>
      </c>
      <c r="J142" s="99">
        <f>J151</f>
        <v>4500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215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</row>
    <row r="143" spans="1:46" s="43" customFormat="1" ht="17.399999999999999" x14ac:dyDescent="0.3">
      <c r="A143" s="163">
        <v>3292</v>
      </c>
      <c r="B143" s="164" t="s">
        <v>50</v>
      </c>
      <c r="C143" s="165">
        <v>1900</v>
      </c>
      <c r="D143" s="165">
        <f t="shared" ref="D143:D174" si="4">SUM(E143:P143)</f>
        <v>2500</v>
      </c>
      <c r="E143" s="173">
        <v>0</v>
      </c>
      <c r="F143" s="173">
        <v>0</v>
      </c>
      <c r="G143" s="173">
        <v>0</v>
      </c>
      <c r="H143" s="310">
        <f>H144+H145</f>
        <v>2500</v>
      </c>
      <c r="I143" s="173">
        <v>0</v>
      </c>
      <c r="J143" s="172">
        <v>0</v>
      </c>
      <c r="K143" s="173">
        <v>0</v>
      </c>
      <c r="L143" s="173">
        <v>0</v>
      </c>
      <c r="M143" s="173">
        <v>0</v>
      </c>
      <c r="N143" s="173">
        <v>0</v>
      </c>
      <c r="O143" s="173">
        <v>0</v>
      </c>
      <c r="P143" s="227">
        <v>0</v>
      </c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</row>
    <row r="144" spans="1:46" s="32" customFormat="1" ht="34.799999999999997" x14ac:dyDescent="0.3">
      <c r="A144" s="79">
        <v>32921</v>
      </c>
      <c r="B144" s="41" t="s">
        <v>124</v>
      </c>
      <c r="C144" s="103">
        <v>1000</v>
      </c>
      <c r="D144" s="103">
        <f t="shared" si="4"/>
        <v>1000</v>
      </c>
      <c r="E144" s="62">
        <v>0</v>
      </c>
      <c r="F144" s="62">
        <v>0</v>
      </c>
      <c r="G144" s="62">
        <v>0</v>
      </c>
      <c r="H144" s="303">
        <v>1000</v>
      </c>
      <c r="I144" s="62">
        <v>0</v>
      </c>
      <c r="J144" s="97">
        <v>0</v>
      </c>
      <c r="K144" s="62">
        <v>0</v>
      </c>
      <c r="L144" s="62">
        <v>0</v>
      </c>
      <c r="M144" s="62">
        <v>0</v>
      </c>
      <c r="N144" s="62">
        <v>0</v>
      </c>
      <c r="O144" s="62">
        <v>0</v>
      </c>
      <c r="P144" s="228">
        <v>0</v>
      </c>
    </row>
    <row r="145" spans="1:46" s="32" customFormat="1" ht="17.399999999999999" x14ac:dyDescent="0.3">
      <c r="A145" s="79">
        <v>32922</v>
      </c>
      <c r="B145" s="41" t="s">
        <v>125</v>
      </c>
      <c r="C145" s="147">
        <v>900</v>
      </c>
      <c r="D145" s="147">
        <f t="shared" si="4"/>
        <v>1500</v>
      </c>
      <c r="E145" s="62">
        <v>0</v>
      </c>
      <c r="F145" s="62">
        <v>0</v>
      </c>
      <c r="G145" s="62">
        <v>0</v>
      </c>
      <c r="H145" s="303">
        <v>1500</v>
      </c>
      <c r="I145" s="62">
        <v>0</v>
      </c>
      <c r="J145" s="97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228">
        <v>0</v>
      </c>
    </row>
    <row r="146" spans="1:46" s="31" customFormat="1" ht="18" customHeight="1" x14ac:dyDescent="0.3">
      <c r="A146" s="84">
        <v>32923</v>
      </c>
      <c r="B146" s="81" t="s">
        <v>112</v>
      </c>
      <c r="C146" s="103">
        <v>0</v>
      </c>
      <c r="D146" s="103">
        <f t="shared" si="4"/>
        <v>0</v>
      </c>
      <c r="E146" s="82">
        <v>0</v>
      </c>
      <c r="F146" s="82">
        <v>0</v>
      </c>
      <c r="G146" s="82">
        <v>0</v>
      </c>
      <c r="H146" s="303">
        <v>0</v>
      </c>
      <c r="I146" s="63">
        <v>0</v>
      </c>
      <c r="J146" s="82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0</v>
      </c>
      <c r="P146" s="217">
        <v>0</v>
      </c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</row>
    <row r="147" spans="1:46" s="43" customFormat="1" ht="17.399999999999999" x14ac:dyDescent="0.3">
      <c r="A147" s="77">
        <v>3293</v>
      </c>
      <c r="B147" s="37" t="s">
        <v>41</v>
      </c>
      <c r="C147" s="147">
        <v>2000</v>
      </c>
      <c r="D147" s="147">
        <f t="shared" si="4"/>
        <v>3000</v>
      </c>
      <c r="E147" s="60">
        <v>0</v>
      </c>
      <c r="F147" s="60">
        <v>0</v>
      </c>
      <c r="G147" s="60">
        <v>0</v>
      </c>
      <c r="H147" s="312">
        <f>H148</f>
        <v>3000</v>
      </c>
      <c r="I147" s="60">
        <v>0</v>
      </c>
      <c r="J147" s="96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226">
        <v>0</v>
      </c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</row>
    <row r="148" spans="1:46" s="31" customFormat="1" ht="17.399999999999999" x14ac:dyDescent="0.3">
      <c r="A148" s="78">
        <v>32931</v>
      </c>
      <c r="B148" s="39" t="s">
        <v>41</v>
      </c>
      <c r="C148" s="147">
        <v>2000</v>
      </c>
      <c r="D148" s="147">
        <f t="shared" si="4"/>
        <v>3000</v>
      </c>
      <c r="E148" s="63">
        <v>0</v>
      </c>
      <c r="F148" s="63">
        <v>0</v>
      </c>
      <c r="G148" s="63">
        <v>0</v>
      </c>
      <c r="H148" s="303">
        <v>3000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217">
        <v>0</v>
      </c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</row>
    <row r="149" spans="1:46" s="35" customFormat="1" x14ac:dyDescent="0.35">
      <c r="A149" s="77">
        <v>3294</v>
      </c>
      <c r="B149" s="37" t="s">
        <v>42</v>
      </c>
      <c r="C149" s="147">
        <v>1200</v>
      </c>
      <c r="D149" s="147">
        <f t="shared" si="4"/>
        <v>1500</v>
      </c>
      <c r="E149" s="60">
        <v>0</v>
      </c>
      <c r="F149" s="60">
        <v>0</v>
      </c>
      <c r="G149" s="60">
        <v>0</v>
      </c>
      <c r="H149" s="312">
        <f>H150</f>
        <v>1500</v>
      </c>
      <c r="I149" s="60">
        <v>0</v>
      </c>
      <c r="J149" s="96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226">
        <v>0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1:46" x14ac:dyDescent="0.35">
      <c r="A150" s="78">
        <v>32941</v>
      </c>
      <c r="B150" s="39" t="s">
        <v>113</v>
      </c>
      <c r="C150" s="147">
        <v>1200</v>
      </c>
      <c r="D150" s="147">
        <f t="shared" si="4"/>
        <v>1500</v>
      </c>
      <c r="E150" s="63">
        <v>0</v>
      </c>
      <c r="F150" s="63">
        <v>0</v>
      </c>
      <c r="G150" s="63">
        <v>0</v>
      </c>
      <c r="H150" s="303">
        <v>1500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217">
        <v>0</v>
      </c>
    </row>
    <row r="151" spans="1:46" s="35" customFormat="1" x14ac:dyDescent="0.35">
      <c r="A151" s="77">
        <v>3295</v>
      </c>
      <c r="B151" s="44" t="s">
        <v>51</v>
      </c>
      <c r="C151" s="102">
        <v>4700</v>
      </c>
      <c r="D151" s="102">
        <f t="shared" si="4"/>
        <v>4900</v>
      </c>
      <c r="E151" s="60">
        <v>0</v>
      </c>
      <c r="F151" s="60">
        <v>0</v>
      </c>
      <c r="G151" s="60">
        <v>0</v>
      </c>
      <c r="H151" s="312">
        <f>H153+H155</f>
        <v>400</v>
      </c>
      <c r="I151" s="60">
        <v>0</v>
      </c>
      <c r="J151" s="96">
        <f>J154</f>
        <v>4500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226">
        <v>0</v>
      </c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1:46" s="30" customFormat="1" ht="17.25" customHeight="1" x14ac:dyDescent="0.35">
      <c r="A152" s="79">
        <v>32952</v>
      </c>
      <c r="B152" s="83" t="s">
        <v>152</v>
      </c>
      <c r="C152" s="103">
        <v>0</v>
      </c>
      <c r="D152" s="103">
        <f t="shared" si="4"/>
        <v>0</v>
      </c>
      <c r="E152" s="62">
        <v>0</v>
      </c>
      <c r="F152" s="62">
        <v>0</v>
      </c>
      <c r="G152" s="62">
        <v>0</v>
      </c>
      <c r="H152" s="304">
        <v>0</v>
      </c>
      <c r="I152" s="62">
        <v>0</v>
      </c>
      <c r="J152" s="97">
        <v>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228">
        <v>0</v>
      </c>
    </row>
    <row r="153" spans="1:46" s="30" customFormat="1" x14ac:dyDescent="0.35">
      <c r="A153" s="79">
        <v>32953</v>
      </c>
      <c r="B153" s="83" t="s">
        <v>123</v>
      </c>
      <c r="C153" s="147">
        <v>100</v>
      </c>
      <c r="D153" s="147">
        <f t="shared" si="4"/>
        <v>200</v>
      </c>
      <c r="E153" s="62">
        <v>0</v>
      </c>
      <c r="F153" s="62">
        <v>0</v>
      </c>
      <c r="G153" s="62">
        <v>0</v>
      </c>
      <c r="H153" s="303">
        <v>200</v>
      </c>
      <c r="I153" s="62">
        <v>0</v>
      </c>
      <c r="J153" s="97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28">
        <v>0</v>
      </c>
    </row>
    <row r="154" spans="1:46" s="30" customFormat="1" x14ac:dyDescent="0.35">
      <c r="A154" s="79">
        <v>32955</v>
      </c>
      <c r="B154" s="83" t="s">
        <v>140</v>
      </c>
      <c r="C154" s="103">
        <v>4500</v>
      </c>
      <c r="D154" s="103">
        <f t="shared" si="4"/>
        <v>4500</v>
      </c>
      <c r="E154" s="62">
        <v>0</v>
      </c>
      <c r="F154" s="62">
        <v>0</v>
      </c>
      <c r="G154" s="62">
        <v>0</v>
      </c>
      <c r="H154" s="304">
        <v>0</v>
      </c>
      <c r="I154" s="62">
        <v>0</v>
      </c>
      <c r="J154" s="97">
        <v>4500</v>
      </c>
      <c r="K154" s="62">
        <v>0</v>
      </c>
      <c r="L154" s="62">
        <v>0</v>
      </c>
      <c r="M154" s="62">
        <v>0</v>
      </c>
      <c r="N154" s="62">
        <v>0</v>
      </c>
      <c r="O154" s="62">
        <v>0</v>
      </c>
      <c r="P154" s="228">
        <v>0</v>
      </c>
    </row>
    <row r="155" spans="1:46" s="30" customFormat="1" x14ac:dyDescent="0.35">
      <c r="A155" s="79">
        <v>32959</v>
      </c>
      <c r="B155" s="83" t="s">
        <v>153</v>
      </c>
      <c r="C155" s="147">
        <v>100</v>
      </c>
      <c r="D155" s="147">
        <f t="shared" si="4"/>
        <v>200</v>
      </c>
      <c r="E155" s="62">
        <v>0</v>
      </c>
      <c r="F155" s="62">
        <v>0</v>
      </c>
      <c r="G155" s="62">
        <v>0</v>
      </c>
      <c r="H155" s="304">
        <v>200</v>
      </c>
      <c r="I155" s="62">
        <v>0</v>
      </c>
      <c r="J155" s="97">
        <v>0</v>
      </c>
      <c r="K155" s="62">
        <v>0</v>
      </c>
      <c r="L155" s="62">
        <v>0</v>
      </c>
      <c r="M155" s="62">
        <v>0</v>
      </c>
      <c r="N155" s="62">
        <v>0</v>
      </c>
      <c r="O155" s="62">
        <v>0</v>
      </c>
      <c r="P155" s="228">
        <v>0</v>
      </c>
    </row>
    <row r="156" spans="1:46" s="35" customFormat="1" x14ac:dyDescent="0.35">
      <c r="A156" s="77">
        <v>3296</v>
      </c>
      <c r="B156" s="44" t="s">
        <v>154</v>
      </c>
      <c r="C156" s="102">
        <v>0</v>
      </c>
      <c r="D156" s="102">
        <f t="shared" si="4"/>
        <v>0</v>
      </c>
      <c r="E156" s="60">
        <v>0</v>
      </c>
      <c r="F156" s="60">
        <v>0</v>
      </c>
      <c r="G156" s="60">
        <v>0</v>
      </c>
      <c r="H156" s="312">
        <v>0</v>
      </c>
      <c r="I156" s="60">
        <v>0</v>
      </c>
      <c r="J156" s="96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226">
        <v>0</v>
      </c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1:46" s="30" customFormat="1" ht="17.25" customHeight="1" x14ac:dyDescent="0.35">
      <c r="A157" s="79">
        <v>32961</v>
      </c>
      <c r="B157" s="83" t="s">
        <v>154</v>
      </c>
      <c r="C157" s="103">
        <v>0</v>
      </c>
      <c r="D157" s="103">
        <f t="shared" si="4"/>
        <v>0</v>
      </c>
      <c r="E157" s="62">
        <v>0</v>
      </c>
      <c r="F157" s="62">
        <v>0</v>
      </c>
      <c r="G157" s="62">
        <v>0</v>
      </c>
      <c r="H157" s="304">
        <v>0</v>
      </c>
      <c r="I157" s="62">
        <v>0</v>
      </c>
      <c r="J157" s="97">
        <v>0</v>
      </c>
      <c r="K157" s="62">
        <v>0</v>
      </c>
      <c r="L157" s="62">
        <v>0</v>
      </c>
      <c r="M157" s="62">
        <v>0</v>
      </c>
      <c r="N157" s="62">
        <v>0</v>
      </c>
      <c r="O157" s="62">
        <v>0</v>
      </c>
      <c r="P157" s="228">
        <v>0</v>
      </c>
    </row>
    <row r="158" spans="1:46" s="35" customFormat="1" ht="35.4" x14ac:dyDescent="0.35">
      <c r="A158" s="77">
        <v>3299</v>
      </c>
      <c r="B158" s="37" t="s">
        <v>2</v>
      </c>
      <c r="C158" s="102">
        <v>800</v>
      </c>
      <c r="D158" s="102">
        <f t="shared" si="4"/>
        <v>800</v>
      </c>
      <c r="E158" s="60">
        <v>0</v>
      </c>
      <c r="F158" s="60">
        <v>0</v>
      </c>
      <c r="G158" s="60">
        <v>0</v>
      </c>
      <c r="H158" s="312">
        <f>H159+H160</f>
        <v>800</v>
      </c>
      <c r="I158" s="60">
        <v>0</v>
      </c>
      <c r="J158" s="96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226">
        <v>0</v>
      </c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1:46" ht="36.75" customHeight="1" x14ac:dyDescent="0.35">
      <c r="A159" s="78">
        <v>32991</v>
      </c>
      <c r="B159" s="39" t="s">
        <v>115</v>
      </c>
      <c r="C159" s="103">
        <v>100</v>
      </c>
      <c r="D159" s="103">
        <f t="shared" si="4"/>
        <v>100</v>
      </c>
      <c r="E159" s="63">
        <v>0</v>
      </c>
      <c r="F159" s="63">
        <v>0</v>
      </c>
      <c r="G159" s="63">
        <v>0</v>
      </c>
      <c r="H159" s="303">
        <v>100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217">
        <v>0</v>
      </c>
    </row>
    <row r="160" spans="1:46" ht="36" thickBot="1" x14ac:dyDescent="0.4">
      <c r="A160" s="76">
        <v>32999</v>
      </c>
      <c r="B160" s="170" t="s">
        <v>2</v>
      </c>
      <c r="C160" s="101">
        <v>700</v>
      </c>
      <c r="D160" s="101">
        <f t="shared" si="4"/>
        <v>700</v>
      </c>
      <c r="E160" s="64">
        <v>0</v>
      </c>
      <c r="F160" s="64">
        <v>0</v>
      </c>
      <c r="G160" s="64">
        <v>0</v>
      </c>
      <c r="H160" s="305">
        <v>700</v>
      </c>
      <c r="I160" s="64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218">
        <v>0</v>
      </c>
    </row>
    <row r="161" spans="1:46" ht="18.600000000000001" thickBot="1" x14ac:dyDescent="0.4">
      <c r="A161" s="65">
        <v>34</v>
      </c>
      <c r="B161" s="66" t="s">
        <v>5</v>
      </c>
      <c r="C161" s="142">
        <v>1120</v>
      </c>
      <c r="D161" s="142">
        <f t="shared" si="4"/>
        <v>1120</v>
      </c>
      <c r="E161" s="67">
        <v>0</v>
      </c>
      <c r="F161" s="67">
        <v>0</v>
      </c>
      <c r="G161" s="67">
        <v>0</v>
      </c>
      <c r="H161" s="341">
        <f>H162</f>
        <v>1120</v>
      </c>
      <c r="I161" s="67">
        <v>0</v>
      </c>
      <c r="J161" s="99">
        <v>0</v>
      </c>
      <c r="K161" s="67">
        <v>0</v>
      </c>
      <c r="L161" s="67">
        <v>0</v>
      </c>
      <c r="M161" s="67">
        <v>0</v>
      </c>
      <c r="N161" s="67">
        <v>0</v>
      </c>
      <c r="O161" s="67">
        <v>0</v>
      </c>
      <c r="P161" s="215">
        <v>0</v>
      </c>
    </row>
    <row r="162" spans="1:46" s="31" customFormat="1" thickBot="1" x14ac:dyDescent="0.35">
      <c r="A162" s="65">
        <v>343</v>
      </c>
      <c r="B162" s="66" t="s">
        <v>6</v>
      </c>
      <c r="C162" s="142">
        <v>1120</v>
      </c>
      <c r="D162" s="142">
        <f t="shared" si="4"/>
        <v>1120</v>
      </c>
      <c r="E162" s="67">
        <v>0</v>
      </c>
      <c r="F162" s="67">
        <v>0</v>
      </c>
      <c r="G162" s="67">
        <v>0</v>
      </c>
      <c r="H162" s="341">
        <f>H163+H166+H167</f>
        <v>1120</v>
      </c>
      <c r="I162" s="67">
        <v>0</v>
      </c>
      <c r="J162" s="99">
        <v>0</v>
      </c>
      <c r="K162" s="67">
        <v>0</v>
      </c>
      <c r="L162" s="67">
        <v>0</v>
      </c>
      <c r="M162" s="67">
        <v>0</v>
      </c>
      <c r="N162" s="67">
        <v>0</v>
      </c>
      <c r="O162" s="67">
        <v>0</v>
      </c>
      <c r="P162" s="215">
        <v>0</v>
      </c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</row>
    <row r="163" spans="1:46" s="43" customFormat="1" ht="17.399999999999999" x14ac:dyDescent="0.3">
      <c r="A163" s="163">
        <v>3431</v>
      </c>
      <c r="B163" s="175" t="s">
        <v>43</v>
      </c>
      <c r="C163" s="165">
        <v>1050</v>
      </c>
      <c r="D163" s="165">
        <f t="shared" si="4"/>
        <v>1050</v>
      </c>
      <c r="E163" s="173">
        <v>0</v>
      </c>
      <c r="F163" s="173">
        <v>0</v>
      </c>
      <c r="G163" s="173">
        <v>0</v>
      </c>
      <c r="H163" s="310">
        <f>H164+H165</f>
        <v>1050</v>
      </c>
      <c r="I163" s="173">
        <v>0</v>
      </c>
      <c r="J163" s="172">
        <v>0</v>
      </c>
      <c r="K163" s="173">
        <v>0</v>
      </c>
      <c r="L163" s="173">
        <v>0</v>
      </c>
      <c r="M163" s="173">
        <v>0</v>
      </c>
      <c r="N163" s="173">
        <v>0</v>
      </c>
      <c r="O163" s="173">
        <v>0</v>
      </c>
      <c r="P163" s="227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s="31" customFormat="1" ht="17.399999999999999" x14ac:dyDescent="0.3">
      <c r="A164" s="78">
        <v>34311</v>
      </c>
      <c r="B164" s="38" t="s">
        <v>114</v>
      </c>
      <c r="C164" s="103">
        <v>1000</v>
      </c>
      <c r="D164" s="103">
        <f t="shared" si="4"/>
        <v>1000</v>
      </c>
      <c r="E164" s="63">
        <v>0</v>
      </c>
      <c r="F164" s="63">
        <v>0</v>
      </c>
      <c r="G164" s="63">
        <v>0</v>
      </c>
      <c r="H164" s="303">
        <v>1000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217">
        <v>0</v>
      </c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</row>
    <row r="165" spans="1:46" s="31" customFormat="1" ht="17.399999999999999" x14ac:dyDescent="0.3">
      <c r="A165" s="78">
        <v>34312</v>
      </c>
      <c r="B165" s="38" t="s">
        <v>147</v>
      </c>
      <c r="C165" s="103">
        <v>50</v>
      </c>
      <c r="D165" s="103">
        <f t="shared" si="4"/>
        <v>50</v>
      </c>
      <c r="E165" s="63">
        <v>0</v>
      </c>
      <c r="F165" s="63">
        <v>0</v>
      </c>
      <c r="G165" s="63">
        <v>0</v>
      </c>
      <c r="H165" s="303">
        <v>50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217">
        <v>0</v>
      </c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</row>
    <row r="166" spans="1:46" s="43" customFormat="1" ht="17.399999999999999" x14ac:dyDescent="0.3">
      <c r="A166" s="77">
        <v>3432</v>
      </c>
      <c r="B166" s="36" t="s">
        <v>60</v>
      </c>
      <c r="C166" s="102">
        <v>20</v>
      </c>
      <c r="D166" s="102">
        <f t="shared" si="4"/>
        <v>20</v>
      </c>
      <c r="E166" s="60">
        <v>0</v>
      </c>
      <c r="F166" s="60">
        <v>0</v>
      </c>
      <c r="G166" s="60">
        <v>0</v>
      </c>
      <c r="H166" s="312">
        <v>20</v>
      </c>
      <c r="I166" s="60">
        <v>0</v>
      </c>
      <c r="J166" s="96">
        <v>0</v>
      </c>
      <c r="K166" s="60">
        <v>0</v>
      </c>
      <c r="L166" s="60">
        <v>0</v>
      </c>
      <c r="M166" s="60">
        <v>0</v>
      </c>
      <c r="N166" s="60">
        <v>0</v>
      </c>
      <c r="O166" s="60">
        <v>0</v>
      </c>
      <c r="P166" s="226">
        <v>0</v>
      </c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</row>
    <row r="167" spans="1:46" s="43" customFormat="1" ht="17.399999999999999" x14ac:dyDescent="0.3">
      <c r="A167" s="77">
        <v>3433</v>
      </c>
      <c r="B167" s="36" t="s">
        <v>49</v>
      </c>
      <c r="C167" s="102">
        <v>50</v>
      </c>
      <c r="D167" s="102">
        <f t="shared" si="4"/>
        <v>50</v>
      </c>
      <c r="E167" s="60">
        <v>0</v>
      </c>
      <c r="F167" s="60">
        <v>0</v>
      </c>
      <c r="G167" s="60">
        <v>0</v>
      </c>
      <c r="H167" s="312">
        <f>H170</f>
        <v>50</v>
      </c>
      <c r="I167" s="60">
        <v>0</v>
      </c>
      <c r="J167" s="96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226">
        <v>0</v>
      </c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</row>
    <row r="168" spans="1:46" s="32" customFormat="1" ht="17.399999999999999" x14ac:dyDescent="0.3">
      <c r="A168" s="79">
        <v>34331</v>
      </c>
      <c r="B168" s="40" t="s">
        <v>160</v>
      </c>
      <c r="C168" s="103">
        <v>0</v>
      </c>
      <c r="D168" s="103">
        <f t="shared" si="4"/>
        <v>0</v>
      </c>
      <c r="E168" s="62">
        <v>0</v>
      </c>
      <c r="F168" s="62">
        <v>0</v>
      </c>
      <c r="G168" s="62">
        <v>0</v>
      </c>
      <c r="H168" s="304">
        <v>0</v>
      </c>
      <c r="I168" s="62">
        <v>0</v>
      </c>
      <c r="J168" s="97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  <c r="P168" s="228">
        <v>0</v>
      </c>
    </row>
    <row r="169" spans="1:46" s="32" customFormat="1" ht="17.399999999999999" x14ac:dyDescent="0.3">
      <c r="A169" s="79">
        <v>34332</v>
      </c>
      <c r="B169" s="40" t="s">
        <v>161</v>
      </c>
      <c r="C169" s="103">
        <v>0</v>
      </c>
      <c r="D169" s="103">
        <f t="shared" si="4"/>
        <v>0</v>
      </c>
      <c r="E169" s="62">
        <v>0</v>
      </c>
      <c r="F169" s="62">
        <v>0</v>
      </c>
      <c r="G169" s="62">
        <v>0</v>
      </c>
      <c r="H169" s="304">
        <v>0</v>
      </c>
      <c r="I169" s="62">
        <v>0</v>
      </c>
      <c r="J169" s="97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228">
        <v>0</v>
      </c>
    </row>
    <row r="170" spans="1:46" s="30" customFormat="1" ht="18.600000000000001" thickBot="1" x14ac:dyDescent="0.4">
      <c r="A170" s="80">
        <v>34339</v>
      </c>
      <c r="B170" s="45" t="s">
        <v>162</v>
      </c>
      <c r="C170" s="101">
        <v>50</v>
      </c>
      <c r="D170" s="101">
        <f t="shared" si="4"/>
        <v>50</v>
      </c>
      <c r="E170" s="61">
        <v>0</v>
      </c>
      <c r="F170" s="61">
        <v>0</v>
      </c>
      <c r="G170" s="61">
        <v>0</v>
      </c>
      <c r="H170" s="307">
        <v>50</v>
      </c>
      <c r="I170" s="61">
        <v>0</v>
      </c>
      <c r="J170" s="95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229">
        <v>0</v>
      </c>
    </row>
    <row r="171" spans="1:46" s="30" customFormat="1" ht="36.75" customHeight="1" thickBot="1" x14ac:dyDescent="0.4">
      <c r="A171" s="65">
        <v>372</v>
      </c>
      <c r="B171" s="169" t="s">
        <v>163</v>
      </c>
      <c r="C171" s="142">
        <v>500</v>
      </c>
      <c r="D171" s="142">
        <f t="shared" si="4"/>
        <v>500</v>
      </c>
      <c r="E171" s="67">
        <v>0</v>
      </c>
      <c r="F171" s="67">
        <v>0</v>
      </c>
      <c r="G171" s="67">
        <v>0</v>
      </c>
      <c r="H171" s="341">
        <v>0</v>
      </c>
      <c r="I171" s="67">
        <v>0</v>
      </c>
      <c r="J171" s="99">
        <f>J172</f>
        <v>500</v>
      </c>
      <c r="K171" s="67">
        <v>0</v>
      </c>
      <c r="L171" s="67">
        <v>0</v>
      </c>
      <c r="M171" s="67">
        <v>0</v>
      </c>
      <c r="N171" s="67">
        <v>0</v>
      </c>
      <c r="O171" s="67">
        <v>0</v>
      </c>
      <c r="P171" s="215">
        <v>0</v>
      </c>
    </row>
    <row r="172" spans="1:46" s="30" customFormat="1" ht="36.75" customHeight="1" x14ac:dyDescent="0.35">
      <c r="A172" s="242">
        <v>3721</v>
      </c>
      <c r="B172" s="243" t="s">
        <v>186</v>
      </c>
      <c r="C172" s="244">
        <v>500</v>
      </c>
      <c r="D172" s="244">
        <f t="shared" si="4"/>
        <v>500</v>
      </c>
      <c r="E172" s="182">
        <v>0</v>
      </c>
      <c r="F172" s="182">
        <v>0</v>
      </c>
      <c r="G172" s="182">
        <v>0</v>
      </c>
      <c r="H172" s="313">
        <v>0</v>
      </c>
      <c r="I172" s="182">
        <v>0</v>
      </c>
      <c r="J172" s="245">
        <f>J173</f>
        <v>500</v>
      </c>
      <c r="K172" s="182">
        <v>0</v>
      </c>
      <c r="L172" s="182">
        <v>0</v>
      </c>
      <c r="M172" s="182">
        <v>0</v>
      </c>
      <c r="N172" s="182">
        <v>0</v>
      </c>
      <c r="O172" s="182">
        <v>0</v>
      </c>
      <c r="P172" s="231">
        <v>0</v>
      </c>
    </row>
    <row r="173" spans="1:46" s="30" customFormat="1" ht="35.4" x14ac:dyDescent="0.35">
      <c r="A173" s="191">
        <v>37219</v>
      </c>
      <c r="B173" s="41" t="s">
        <v>187</v>
      </c>
      <c r="C173" s="192">
        <v>500</v>
      </c>
      <c r="D173" s="192">
        <f t="shared" si="4"/>
        <v>500</v>
      </c>
      <c r="E173" s="62">
        <v>0</v>
      </c>
      <c r="F173" s="62">
        <v>0</v>
      </c>
      <c r="G173" s="62">
        <v>0</v>
      </c>
      <c r="H173" s="304">
        <v>0</v>
      </c>
      <c r="I173" s="62">
        <v>0</v>
      </c>
      <c r="J173" s="193">
        <v>500</v>
      </c>
      <c r="K173" s="62">
        <v>0</v>
      </c>
      <c r="L173" s="62">
        <v>0</v>
      </c>
      <c r="M173" s="62">
        <v>0</v>
      </c>
      <c r="N173" s="62">
        <v>0</v>
      </c>
      <c r="O173" s="62">
        <v>0</v>
      </c>
      <c r="P173" s="228">
        <v>0</v>
      </c>
    </row>
    <row r="174" spans="1:46" s="30" customFormat="1" x14ac:dyDescent="0.35">
      <c r="A174" s="77">
        <v>3722</v>
      </c>
      <c r="B174" s="36" t="s">
        <v>164</v>
      </c>
      <c r="C174" s="102">
        <v>0</v>
      </c>
      <c r="D174" s="102">
        <f t="shared" si="4"/>
        <v>0</v>
      </c>
      <c r="E174" s="60">
        <v>0</v>
      </c>
      <c r="F174" s="60">
        <v>0</v>
      </c>
      <c r="G174" s="60">
        <v>0</v>
      </c>
      <c r="H174" s="312">
        <v>0</v>
      </c>
      <c r="I174" s="60">
        <v>0</v>
      </c>
      <c r="J174" s="96">
        <v>0</v>
      </c>
      <c r="K174" s="60">
        <v>0</v>
      </c>
      <c r="L174" s="60">
        <v>0</v>
      </c>
      <c r="M174" s="60">
        <v>0</v>
      </c>
      <c r="N174" s="60">
        <v>0</v>
      </c>
      <c r="O174" s="60">
        <v>0</v>
      </c>
      <c r="P174" s="226">
        <v>0</v>
      </c>
    </row>
    <row r="175" spans="1:46" s="30" customFormat="1" ht="36" thickBot="1" x14ac:dyDescent="0.4">
      <c r="A175" s="80">
        <v>37229</v>
      </c>
      <c r="B175" s="246" t="s">
        <v>165</v>
      </c>
      <c r="C175" s="101">
        <v>0</v>
      </c>
      <c r="D175" s="101">
        <f t="shared" ref="D175:D206" si="5">SUM(E175:P175)</f>
        <v>0</v>
      </c>
      <c r="E175" s="61">
        <v>0</v>
      </c>
      <c r="F175" s="61">
        <v>0</v>
      </c>
      <c r="G175" s="61">
        <v>0</v>
      </c>
      <c r="H175" s="307">
        <v>0</v>
      </c>
      <c r="I175" s="61">
        <v>0</v>
      </c>
      <c r="J175" s="95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229">
        <v>0</v>
      </c>
    </row>
    <row r="176" spans="1:46" s="30" customFormat="1" ht="18.600000000000001" thickBot="1" x14ac:dyDescent="0.4">
      <c r="A176" s="65">
        <v>381</v>
      </c>
      <c r="B176" s="169" t="s">
        <v>217</v>
      </c>
      <c r="C176" s="142">
        <v>0</v>
      </c>
      <c r="D176" s="142">
        <f t="shared" si="5"/>
        <v>0</v>
      </c>
      <c r="E176" s="67">
        <v>0</v>
      </c>
      <c r="F176" s="67">
        <v>0</v>
      </c>
      <c r="G176" s="67">
        <v>0</v>
      </c>
      <c r="H176" s="341">
        <v>0</v>
      </c>
      <c r="I176" s="67">
        <v>0</v>
      </c>
      <c r="J176" s="99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215">
        <v>0</v>
      </c>
    </row>
    <row r="177" spans="1:46" s="30" customFormat="1" x14ac:dyDescent="0.35">
      <c r="A177" s="242">
        <v>3812</v>
      </c>
      <c r="B177" s="243" t="s">
        <v>218</v>
      </c>
      <c r="C177" s="244">
        <v>0</v>
      </c>
      <c r="D177" s="244">
        <f t="shared" si="5"/>
        <v>0</v>
      </c>
      <c r="E177" s="182">
        <v>0</v>
      </c>
      <c r="F177" s="182">
        <v>0</v>
      </c>
      <c r="G177" s="182">
        <v>0</v>
      </c>
      <c r="H177" s="313">
        <v>0</v>
      </c>
      <c r="I177" s="182">
        <v>0</v>
      </c>
      <c r="J177" s="245">
        <v>0</v>
      </c>
      <c r="K177" s="182">
        <v>0</v>
      </c>
      <c r="L177" s="182">
        <v>0</v>
      </c>
      <c r="M177" s="182">
        <v>0</v>
      </c>
      <c r="N177" s="182">
        <v>0</v>
      </c>
      <c r="O177" s="182">
        <v>0</v>
      </c>
      <c r="P177" s="231">
        <v>0</v>
      </c>
    </row>
    <row r="178" spans="1:46" s="30" customFormat="1" ht="22.5" customHeight="1" x14ac:dyDescent="0.35">
      <c r="A178" s="191">
        <v>38129</v>
      </c>
      <c r="B178" s="41" t="s">
        <v>219</v>
      </c>
      <c r="C178" s="192">
        <v>0</v>
      </c>
      <c r="D178" s="192">
        <f t="shared" si="5"/>
        <v>0</v>
      </c>
      <c r="E178" s="62">
        <v>0</v>
      </c>
      <c r="F178" s="62">
        <v>0</v>
      </c>
      <c r="G178" s="62">
        <v>0</v>
      </c>
      <c r="H178" s="304">
        <v>0</v>
      </c>
      <c r="I178" s="62">
        <v>0</v>
      </c>
      <c r="J178" s="193">
        <v>0</v>
      </c>
      <c r="K178" s="62">
        <v>0</v>
      </c>
      <c r="L178" s="62">
        <v>0</v>
      </c>
      <c r="M178" s="62">
        <v>0</v>
      </c>
      <c r="N178" s="62">
        <v>0</v>
      </c>
      <c r="O178" s="62">
        <v>0</v>
      </c>
      <c r="P178" s="228">
        <v>0</v>
      </c>
    </row>
    <row r="179" spans="1:46" ht="18.600000000000001" thickBot="1" x14ac:dyDescent="0.4">
      <c r="A179" s="247">
        <v>4</v>
      </c>
      <c r="B179" s="248"/>
      <c r="C179" s="249">
        <v>6900</v>
      </c>
      <c r="D179" s="249">
        <f t="shared" si="5"/>
        <v>7900</v>
      </c>
      <c r="E179" s="250">
        <v>0</v>
      </c>
      <c r="F179" s="251">
        <v>0</v>
      </c>
      <c r="G179" s="250">
        <v>0</v>
      </c>
      <c r="H179" s="309">
        <f>H180+H184</f>
        <v>7400</v>
      </c>
      <c r="I179" s="252">
        <v>0</v>
      </c>
      <c r="J179" s="251">
        <f>J184</f>
        <v>500</v>
      </c>
      <c r="K179" s="252">
        <v>0</v>
      </c>
      <c r="L179" s="252">
        <v>0</v>
      </c>
      <c r="M179" s="252">
        <v>0</v>
      </c>
      <c r="N179" s="252">
        <v>0</v>
      </c>
      <c r="O179" s="252">
        <v>0</v>
      </c>
      <c r="P179" s="253">
        <v>0</v>
      </c>
    </row>
    <row r="180" spans="1:46" ht="53.4" thickBot="1" x14ac:dyDescent="0.4">
      <c r="A180" s="65">
        <v>41</v>
      </c>
      <c r="B180" s="141" t="s">
        <v>59</v>
      </c>
      <c r="C180" s="142">
        <v>700</v>
      </c>
      <c r="D180" s="142">
        <f t="shared" si="5"/>
        <v>700</v>
      </c>
      <c r="E180" s="67">
        <v>0</v>
      </c>
      <c r="F180" s="99">
        <v>0</v>
      </c>
      <c r="G180" s="67">
        <v>0</v>
      </c>
      <c r="H180" s="341">
        <f>H183</f>
        <v>700</v>
      </c>
      <c r="I180" s="67">
        <v>0</v>
      </c>
      <c r="J180" s="99">
        <v>0</v>
      </c>
      <c r="K180" s="67">
        <v>0</v>
      </c>
      <c r="L180" s="67">
        <v>0</v>
      </c>
      <c r="M180" s="67">
        <v>0</v>
      </c>
      <c r="N180" s="67">
        <v>0</v>
      </c>
      <c r="O180" s="67">
        <v>0</v>
      </c>
      <c r="P180" s="215">
        <v>0</v>
      </c>
    </row>
    <row r="181" spans="1:46" ht="18.600000000000001" thickBot="1" x14ac:dyDescent="0.4">
      <c r="A181" s="65">
        <v>412</v>
      </c>
      <c r="B181" s="259" t="s">
        <v>58</v>
      </c>
      <c r="C181" s="142">
        <v>700</v>
      </c>
      <c r="D181" s="142">
        <f t="shared" si="5"/>
        <v>700</v>
      </c>
      <c r="E181" s="67">
        <v>0</v>
      </c>
      <c r="F181" s="99">
        <v>0</v>
      </c>
      <c r="G181" s="67">
        <v>0</v>
      </c>
      <c r="H181" s="341">
        <f>H183</f>
        <v>700</v>
      </c>
      <c r="I181" s="67">
        <v>0</v>
      </c>
      <c r="J181" s="99">
        <v>0</v>
      </c>
      <c r="K181" s="67">
        <v>0</v>
      </c>
      <c r="L181" s="67">
        <v>0</v>
      </c>
      <c r="M181" s="67">
        <v>0</v>
      </c>
      <c r="N181" s="67">
        <v>0</v>
      </c>
      <c r="O181" s="67">
        <v>0</v>
      </c>
      <c r="P181" s="215">
        <v>0</v>
      </c>
    </row>
    <row r="182" spans="1:46" x14ac:dyDescent="0.35">
      <c r="A182" s="160">
        <v>41231</v>
      </c>
      <c r="B182" s="254" t="s">
        <v>150</v>
      </c>
      <c r="C182" s="255">
        <v>0</v>
      </c>
      <c r="D182" s="255">
        <f t="shared" si="5"/>
        <v>0</v>
      </c>
      <c r="E182" s="256">
        <v>0</v>
      </c>
      <c r="F182" s="257">
        <v>0</v>
      </c>
      <c r="G182" s="256">
        <v>0</v>
      </c>
      <c r="H182" s="306">
        <v>0</v>
      </c>
      <c r="I182" s="256">
        <v>0</v>
      </c>
      <c r="J182" s="257">
        <v>0</v>
      </c>
      <c r="K182" s="256">
        <v>0</v>
      </c>
      <c r="L182" s="256">
        <v>0</v>
      </c>
      <c r="M182" s="256">
        <v>0</v>
      </c>
      <c r="N182" s="256">
        <v>0</v>
      </c>
      <c r="O182" s="256">
        <v>0</v>
      </c>
      <c r="P182" s="258">
        <v>0</v>
      </c>
    </row>
    <row r="183" spans="1:46" ht="18.600000000000001" thickBot="1" x14ac:dyDescent="0.4">
      <c r="A183" s="80">
        <v>41249</v>
      </c>
      <c r="B183" s="45" t="s">
        <v>220</v>
      </c>
      <c r="C183" s="260">
        <v>700</v>
      </c>
      <c r="D183" s="260">
        <f t="shared" si="5"/>
        <v>700</v>
      </c>
      <c r="E183" s="61">
        <v>0</v>
      </c>
      <c r="F183" s="95">
        <v>0</v>
      </c>
      <c r="G183" s="61">
        <v>0</v>
      </c>
      <c r="H183" s="305">
        <v>700</v>
      </c>
      <c r="I183" s="61">
        <v>0</v>
      </c>
      <c r="J183" s="95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229">
        <v>0</v>
      </c>
    </row>
    <row r="184" spans="1:46" ht="53.4" thickBot="1" x14ac:dyDescent="0.4">
      <c r="A184" s="65">
        <v>42</v>
      </c>
      <c r="B184" s="261" t="s">
        <v>17</v>
      </c>
      <c r="C184" s="142">
        <v>6200</v>
      </c>
      <c r="D184" s="142">
        <f t="shared" si="5"/>
        <v>7200</v>
      </c>
      <c r="E184" s="67">
        <v>0</v>
      </c>
      <c r="F184" s="99">
        <v>0</v>
      </c>
      <c r="G184" s="67">
        <v>0</v>
      </c>
      <c r="H184" s="341">
        <f>H185+H202</f>
        <v>6700</v>
      </c>
      <c r="I184" s="67">
        <v>0</v>
      </c>
      <c r="J184" s="99">
        <f>J202</f>
        <v>500</v>
      </c>
      <c r="K184" s="67">
        <v>0</v>
      </c>
      <c r="L184" s="67">
        <v>0</v>
      </c>
      <c r="M184" s="67">
        <v>0</v>
      </c>
      <c r="N184" s="67">
        <v>0</v>
      </c>
      <c r="O184" s="67">
        <v>0</v>
      </c>
      <c r="P184" s="215">
        <v>0</v>
      </c>
    </row>
    <row r="185" spans="1:46" s="31" customFormat="1" thickBot="1" x14ac:dyDescent="0.35">
      <c r="A185" s="65">
        <v>422</v>
      </c>
      <c r="B185" s="179" t="s">
        <v>18</v>
      </c>
      <c r="C185" s="142">
        <v>5500</v>
      </c>
      <c r="D185" s="142">
        <f t="shared" si="5"/>
        <v>6500</v>
      </c>
      <c r="E185" s="67">
        <v>0</v>
      </c>
      <c r="F185" s="99">
        <v>0</v>
      </c>
      <c r="G185" s="67">
        <v>0</v>
      </c>
      <c r="H185" s="341">
        <f>H198+H186+H190</f>
        <v>6500</v>
      </c>
      <c r="I185" s="67">
        <v>0</v>
      </c>
      <c r="J185" s="99">
        <v>0</v>
      </c>
      <c r="K185" s="67">
        <v>0</v>
      </c>
      <c r="L185" s="67">
        <v>0</v>
      </c>
      <c r="M185" s="67">
        <v>0</v>
      </c>
      <c r="N185" s="67">
        <v>0</v>
      </c>
      <c r="O185" s="67">
        <v>0</v>
      </c>
      <c r="P185" s="215">
        <v>0</v>
      </c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</row>
    <row r="186" spans="1:46" s="35" customFormat="1" x14ac:dyDescent="0.35">
      <c r="A186" s="163">
        <v>4221</v>
      </c>
      <c r="B186" s="178" t="s">
        <v>44</v>
      </c>
      <c r="C186" s="165">
        <v>300</v>
      </c>
      <c r="D186" s="165">
        <f t="shared" si="5"/>
        <v>300</v>
      </c>
      <c r="E186" s="173">
        <v>0</v>
      </c>
      <c r="F186" s="172">
        <v>0</v>
      </c>
      <c r="G186" s="173">
        <v>0</v>
      </c>
      <c r="H186" s="310">
        <f>H188</f>
        <v>300</v>
      </c>
      <c r="I186" s="173">
        <v>0</v>
      </c>
      <c r="J186" s="172">
        <v>0</v>
      </c>
      <c r="K186" s="173">
        <v>0</v>
      </c>
      <c r="L186" s="173">
        <v>0</v>
      </c>
      <c r="M186" s="173">
        <v>0</v>
      </c>
      <c r="N186" s="173">
        <v>0</v>
      </c>
      <c r="O186" s="173">
        <v>0</v>
      </c>
      <c r="P186" s="227">
        <v>0</v>
      </c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1:46" x14ac:dyDescent="0.35">
      <c r="A187" s="84">
        <v>42211</v>
      </c>
      <c r="B187" s="85" t="s">
        <v>118</v>
      </c>
      <c r="C187" s="103">
        <v>0</v>
      </c>
      <c r="D187" s="103">
        <f t="shared" si="5"/>
        <v>0</v>
      </c>
      <c r="E187" s="82">
        <v>0</v>
      </c>
      <c r="F187" s="82">
        <v>0</v>
      </c>
      <c r="G187" s="82">
        <v>0</v>
      </c>
      <c r="H187" s="303">
        <v>0</v>
      </c>
      <c r="I187" s="63">
        <v>0</v>
      </c>
      <c r="J187" s="82">
        <v>0</v>
      </c>
      <c r="K187" s="63">
        <v>0</v>
      </c>
      <c r="L187" s="63">
        <v>0</v>
      </c>
      <c r="M187" s="63">
        <v>0</v>
      </c>
      <c r="N187" s="63">
        <v>0</v>
      </c>
      <c r="O187" s="63">
        <v>0</v>
      </c>
      <c r="P187" s="217">
        <v>0</v>
      </c>
    </row>
    <row r="188" spans="1:46" x14ac:dyDescent="0.35">
      <c r="A188" s="84">
        <v>42212</v>
      </c>
      <c r="B188" s="85" t="s">
        <v>136</v>
      </c>
      <c r="C188" s="103">
        <v>300</v>
      </c>
      <c r="D188" s="103">
        <f t="shared" si="5"/>
        <v>300</v>
      </c>
      <c r="E188" s="82">
        <v>0</v>
      </c>
      <c r="F188" s="82">
        <v>0</v>
      </c>
      <c r="G188" s="82">
        <v>0</v>
      </c>
      <c r="H188" s="303">
        <v>300</v>
      </c>
      <c r="I188" s="63">
        <v>0</v>
      </c>
      <c r="J188" s="82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217">
        <v>0</v>
      </c>
    </row>
    <row r="189" spans="1:46" x14ac:dyDescent="0.35">
      <c r="A189" s="84">
        <v>42219</v>
      </c>
      <c r="B189" s="85" t="s">
        <v>119</v>
      </c>
      <c r="C189" s="103">
        <v>0</v>
      </c>
      <c r="D189" s="103">
        <f t="shared" si="5"/>
        <v>0</v>
      </c>
      <c r="E189" s="82">
        <v>0</v>
      </c>
      <c r="F189" s="82">
        <v>0</v>
      </c>
      <c r="G189" s="82">
        <v>0</v>
      </c>
      <c r="H189" s="303">
        <v>0</v>
      </c>
      <c r="I189" s="63">
        <v>0</v>
      </c>
      <c r="J189" s="82">
        <v>0</v>
      </c>
      <c r="K189" s="63">
        <v>0</v>
      </c>
      <c r="L189" s="63">
        <v>0</v>
      </c>
      <c r="M189" s="63">
        <v>0</v>
      </c>
      <c r="N189" s="63">
        <v>0</v>
      </c>
      <c r="O189" s="63">
        <v>0</v>
      </c>
      <c r="P189" s="217">
        <v>0</v>
      </c>
    </row>
    <row r="190" spans="1:46" s="35" customFormat="1" x14ac:dyDescent="0.35">
      <c r="A190" s="77">
        <v>4222</v>
      </c>
      <c r="B190" s="46" t="s">
        <v>45</v>
      </c>
      <c r="C190" s="102">
        <v>200</v>
      </c>
      <c r="D190" s="102">
        <f t="shared" si="5"/>
        <v>200</v>
      </c>
      <c r="E190" s="60">
        <v>0</v>
      </c>
      <c r="F190" s="96">
        <v>0</v>
      </c>
      <c r="G190" s="60">
        <v>0</v>
      </c>
      <c r="H190" s="312">
        <f>H193</f>
        <v>200</v>
      </c>
      <c r="I190" s="60">
        <v>0</v>
      </c>
      <c r="J190" s="96">
        <v>0</v>
      </c>
      <c r="K190" s="60">
        <v>0</v>
      </c>
      <c r="L190" s="60">
        <v>0</v>
      </c>
      <c r="M190" s="60">
        <v>0</v>
      </c>
      <c r="N190" s="60">
        <v>0</v>
      </c>
      <c r="O190" s="60">
        <v>0</v>
      </c>
      <c r="P190" s="226">
        <v>0</v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1:46" s="30" customFormat="1" x14ac:dyDescent="0.35">
      <c r="A191" s="79">
        <v>42221</v>
      </c>
      <c r="B191" s="47" t="s">
        <v>141</v>
      </c>
      <c r="C191" s="103">
        <v>0</v>
      </c>
      <c r="D191" s="103">
        <f t="shared" si="5"/>
        <v>0</v>
      </c>
      <c r="E191" s="62">
        <v>0</v>
      </c>
      <c r="F191" s="97">
        <v>0</v>
      </c>
      <c r="G191" s="62">
        <v>0</v>
      </c>
      <c r="H191" s="304">
        <v>0</v>
      </c>
      <c r="I191" s="62">
        <v>0</v>
      </c>
      <c r="J191" s="97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228">
        <v>0</v>
      </c>
    </row>
    <row r="192" spans="1:46" s="30" customFormat="1" x14ac:dyDescent="0.35">
      <c r="A192" s="79">
        <v>42222</v>
      </c>
      <c r="B192" s="47" t="s">
        <v>139</v>
      </c>
      <c r="C192" s="103">
        <v>0</v>
      </c>
      <c r="D192" s="103">
        <f t="shared" si="5"/>
        <v>0</v>
      </c>
      <c r="E192" s="62">
        <v>0</v>
      </c>
      <c r="F192" s="97">
        <v>0</v>
      </c>
      <c r="G192" s="62">
        <v>0</v>
      </c>
      <c r="H192" s="303">
        <v>0</v>
      </c>
      <c r="I192" s="62">
        <v>0</v>
      </c>
      <c r="J192" s="97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228">
        <v>0</v>
      </c>
    </row>
    <row r="193" spans="1:46" s="30" customFormat="1" x14ac:dyDescent="0.35">
      <c r="A193" s="79">
        <v>42229</v>
      </c>
      <c r="B193" s="47" t="s">
        <v>142</v>
      </c>
      <c r="C193" s="103">
        <v>200</v>
      </c>
      <c r="D193" s="103">
        <f t="shared" si="5"/>
        <v>200</v>
      </c>
      <c r="E193" s="62">
        <v>0</v>
      </c>
      <c r="F193" s="97">
        <v>0</v>
      </c>
      <c r="G193" s="62">
        <v>0</v>
      </c>
      <c r="H193" s="304">
        <v>200</v>
      </c>
      <c r="I193" s="62">
        <v>0</v>
      </c>
      <c r="J193" s="97">
        <v>0</v>
      </c>
      <c r="K193" s="62">
        <v>0</v>
      </c>
      <c r="L193" s="62">
        <v>0</v>
      </c>
      <c r="M193" s="62">
        <v>0</v>
      </c>
      <c r="N193" s="62">
        <v>0</v>
      </c>
      <c r="O193" s="62">
        <v>0</v>
      </c>
      <c r="P193" s="228">
        <v>0</v>
      </c>
    </row>
    <row r="194" spans="1:46" s="35" customFormat="1" x14ac:dyDescent="0.35">
      <c r="A194" s="77">
        <v>4223</v>
      </c>
      <c r="B194" s="46" t="s">
        <v>52</v>
      </c>
      <c r="C194" s="102">
        <v>0</v>
      </c>
      <c r="D194" s="102">
        <f t="shared" si="5"/>
        <v>0</v>
      </c>
      <c r="E194" s="60">
        <v>0</v>
      </c>
      <c r="F194" s="96">
        <v>0</v>
      </c>
      <c r="G194" s="60">
        <v>0</v>
      </c>
      <c r="H194" s="312">
        <v>0</v>
      </c>
      <c r="I194" s="60">
        <v>0</v>
      </c>
      <c r="J194" s="96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26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1:46" s="30" customFormat="1" x14ac:dyDescent="0.35">
      <c r="A195" s="79">
        <v>42231</v>
      </c>
      <c r="B195" s="47" t="s">
        <v>137</v>
      </c>
      <c r="C195" s="103">
        <v>0</v>
      </c>
      <c r="D195" s="103">
        <f t="shared" si="5"/>
        <v>0</v>
      </c>
      <c r="E195" s="62">
        <v>0</v>
      </c>
      <c r="F195" s="97">
        <v>0</v>
      </c>
      <c r="G195" s="62">
        <v>0</v>
      </c>
      <c r="H195" s="303">
        <v>0</v>
      </c>
      <c r="I195" s="62">
        <v>0</v>
      </c>
      <c r="J195" s="97">
        <v>0</v>
      </c>
      <c r="K195" s="62">
        <v>0</v>
      </c>
      <c r="L195" s="62">
        <v>0</v>
      </c>
      <c r="M195" s="62">
        <v>0</v>
      </c>
      <c r="N195" s="62">
        <v>0</v>
      </c>
      <c r="O195" s="62">
        <v>0</v>
      </c>
      <c r="P195" s="228">
        <v>0</v>
      </c>
    </row>
    <row r="196" spans="1:46" s="30" customFormat="1" x14ac:dyDescent="0.35">
      <c r="A196" s="79">
        <v>42232</v>
      </c>
      <c r="B196" s="47" t="s">
        <v>143</v>
      </c>
      <c r="C196" s="103">
        <v>0</v>
      </c>
      <c r="D196" s="103">
        <f t="shared" si="5"/>
        <v>0</v>
      </c>
      <c r="E196" s="62">
        <v>0</v>
      </c>
      <c r="F196" s="97">
        <v>0</v>
      </c>
      <c r="G196" s="62">
        <v>0</v>
      </c>
      <c r="H196" s="303">
        <v>0</v>
      </c>
      <c r="I196" s="62">
        <v>0</v>
      </c>
      <c r="J196" s="97">
        <v>0</v>
      </c>
      <c r="K196" s="62">
        <v>0</v>
      </c>
      <c r="L196" s="62">
        <v>0</v>
      </c>
      <c r="M196" s="62">
        <v>0</v>
      </c>
      <c r="N196" s="62">
        <v>0</v>
      </c>
      <c r="O196" s="62">
        <v>0</v>
      </c>
      <c r="P196" s="228">
        <v>0</v>
      </c>
    </row>
    <row r="197" spans="1:46" x14ac:dyDescent="0.35">
      <c r="A197" s="84">
        <v>42239</v>
      </c>
      <c r="B197" s="85" t="s">
        <v>120</v>
      </c>
      <c r="C197" s="103">
        <v>0</v>
      </c>
      <c r="D197" s="103">
        <f t="shared" si="5"/>
        <v>0</v>
      </c>
      <c r="E197" s="82">
        <v>0</v>
      </c>
      <c r="F197" s="82">
        <v>0</v>
      </c>
      <c r="G197" s="82">
        <v>0</v>
      </c>
      <c r="H197" s="303">
        <v>0</v>
      </c>
      <c r="I197" s="63">
        <v>0</v>
      </c>
      <c r="J197" s="82">
        <v>0</v>
      </c>
      <c r="K197" s="63">
        <v>0</v>
      </c>
      <c r="L197" s="63">
        <v>0</v>
      </c>
      <c r="M197" s="63">
        <v>0</v>
      </c>
      <c r="N197" s="63">
        <v>0</v>
      </c>
      <c r="O197" s="63">
        <v>0</v>
      </c>
      <c r="P197" s="217">
        <v>0</v>
      </c>
    </row>
    <row r="198" spans="1:46" s="35" customFormat="1" x14ac:dyDescent="0.35">
      <c r="A198" s="77">
        <v>4226</v>
      </c>
      <c r="B198" s="46" t="s">
        <v>46</v>
      </c>
      <c r="C198" s="102">
        <v>5000</v>
      </c>
      <c r="D198" s="102">
        <f t="shared" si="5"/>
        <v>6000</v>
      </c>
      <c r="E198" s="60">
        <v>0</v>
      </c>
      <c r="F198" s="96">
        <v>0</v>
      </c>
      <c r="G198" s="60">
        <v>0</v>
      </c>
      <c r="H198" s="312">
        <f>H199</f>
        <v>6000</v>
      </c>
      <c r="I198" s="60">
        <v>0</v>
      </c>
      <c r="J198" s="96">
        <v>0</v>
      </c>
      <c r="K198" s="60">
        <v>0</v>
      </c>
      <c r="L198" s="60">
        <v>0</v>
      </c>
      <c r="M198" s="60">
        <v>0</v>
      </c>
      <c r="N198" s="60">
        <v>0</v>
      </c>
      <c r="O198" s="60">
        <v>0</v>
      </c>
      <c r="P198" s="226">
        <v>0</v>
      </c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1:46" x14ac:dyDescent="0.35">
      <c r="A199" s="84">
        <v>42262</v>
      </c>
      <c r="B199" s="85" t="s">
        <v>121</v>
      </c>
      <c r="C199" s="103">
        <v>5000</v>
      </c>
      <c r="D199" s="103">
        <f t="shared" si="5"/>
        <v>6000</v>
      </c>
      <c r="E199" s="82">
        <v>0</v>
      </c>
      <c r="F199" s="82">
        <v>0</v>
      </c>
      <c r="G199" s="82">
        <v>0</v>
      </c>
      <c r="H199" s="303">
        <v>6000</v>
      </c>
      <c r="I199" s="63">
        <v>0</v>
      </c>
      <c r="J199" s="82">
        <v>0</v>
      </c>
      <c r="K199" s="63">
        <v>0</v>
      </c>
      <c r="L199" s="63">
        <v>0</v>
      </c>
      <c r="M199" s="63">
        <v>0</v>
      </c>
      <c r="N199" s="63">
        <v>0</v>
      </c>
      <c r="O199" s="63">
        <v>0</v>
      </c>
      <c r="P199" s="217">
        <v>0</v>
      </c>
    </row>
    <row r="200" spans="1:46" s="35" customFormat="1" x14ac:dyDescent="0.35">
      <c r="A200" s="77">
        <v>4227</v>
      </c>
      <c r="B200" s="46" t="s">
        <v>47</v>
      </c>
      <c r="C200" s="102">
        <v>0</v>
      </c>
      <c r="D200" s="102">
        <f t="shared" si="5"/>
        <v>0</v>
      </c>
      <c r="E200" s="60">
        <v>0</v>
      </c>
      <c r="F200" s="96">
        <v>0</v>
      </c>
      <c r="G200" s="60">
        <v>0</v>
      </c>
      <c r="H200" s="312">
        <v>0</v>
      </c>
      <c r="I200" s="60">
        <v>0</v>
      </c>
      <c r="J200" s="96">
        <v>0</v>
      </c>
      <c r="K200" s="60">
        <v>0</v>
      </c>
      <c r="L200" s="60">
        <v>0</v>
      </c>
      <c r="M200" s="60">
        <v>0</v>
      </c>
      <c r="N200" s="60">
        <v>0</v>
      </c>
      <c r="O200" s="60">
        <v>0</v>
      </c>
      <c r="P200" s="226">
        <v>0</v>
      </c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</row>
    <row r="201" spans="1:46" s="35" customFormat="1" ht="18.600000000000001" thickBot="1" x14ac:dyDescent="0.4">
      <c r="A201" s="80">
        <v>42273</v>
      </c>
      <c r="B201" s="180" t="s">
        <v>151</v>
      </c>
      <c r="C201" s="101">
        <v>0</v>
      </c>
      <c r="D201" s="101">
        <f t="shared" si="5"/>
        <v>0</v>
      </c>
      <c r="E201" s="61">
        <v>0</v>
      </c>
      <c r="F201" s="95">
        <v>0</v>
      </c>
      <c r="G201" s="61">
        <v>0</v>
      </c>
      <c r="H201" s="307">
        <v>0</v>
      </c>
      <c r="I201" s="61">
        <v>0</v>
      </c>
      <c r="J201" s="95">
        <v>0</v>
      </c>
      <c r="K201" s="61">
        <v>0</v>
      </c>
      <c r="L201" s="61">
        <v>0</v>
      </c>
      <c r="M201" s="61">
        <v>0</v>
      </c>
      <c r="N201" s="61">
        <v>0</v>
      </c>
      <c r="O201" s="61">
        <v>0</v>
      </c>
      <c r="P201" s="229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 s="31" customFormat="1" thickBot="1" x14ac:dyDescent="0.35">
      <c r="A202" s="65">
        <v>424</v>
      </c>
      <c r="B202" s="179" t="s">
        <v>19</v>
      </c>
      <c r="C202" s="142">
        <v>700</v>
      </c>
      <c r="D202" s="142">
        <f t="shared" si="5"/>
        <v>700</v>
      </c>
      <c r="E202" s="67">
        <v>0</v>
      </c>
      <c r="F202" s="99">
        <v>0</v>
      </c>
      <c r="G202" s="67">
        <v>0</v>
      </c>
      <c r="H202" s="341">
        <f>H203</f>
        <v>200</v>
      </c>
      <c r="I202" s="67">
        <v>0</v>
      </c>
      <c r="J202" s="99">
        <f>J203</f>
        <v>500</v>
      </c>
      <c r="K202" s="67">
        <v>0</v>
      </c>
      <c r="L202" s="67">
        <v>0</v>
      </c>
      <c r="M202" s="67">
        <v>0</v>
      </c>
      <c r="N202" s="67">
        <v>0</v>
      </c>
      <c r="O202" s="67">
        <v>0</v>
      </c>
      <c r="P202" s="215">
        <v>0</v>
      </c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</row>
    <row r="203" spans="1:46" s="43" customFormat="1" ht="17.399999999999999" x14ac:dyDescent="0.3">
      <c r="A203" s="163">
        <v>4241</v>
      </c>
      <c r="B203" s="178" t="s">
        <v>48</v>
      </c>
      <c r="C203" s="165">
        <v>700</v>
      </c>
      <c r="D203" s="165">
        <f t="shared" si="5"/>
        <v>700</v>
      </c>
      <c r="E203" s="182">
        <v>0</v>
      </c>
      <c r="F203" s="181">
        <v>0</v>
      </c>
      <c r="G203" s="182">
        <v>0</v>
      </c>
      <c r="H203" s="310">
        <f>H204</f>
        <v>200</v>
      </c>
      <c r="I203" s="182">
        <v>0</v>
      </c>
      <c r="J203" s="181">
        <f>J204</f>
        <v>500</v>
      </c>
      <c r="K203" s="182">
        <v>0</v>
      </c>
      <c r="L203" s="182">
        <v>0</v>
      </c>
      <c r="M203" s="182">
        <v>0</v>
      </c>
      <c r="N203" s="182">
        <v>0</v>
      </c>
      <c r="O203" s="182">
        <v>0</v>
      </c>
      <c r="P203" s="231">
        <v>0</v>
      </c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</row>
    <row r="204" spans="1:46" s="32" customFormat="1" ht="17.399999999999999" x14ac:dyDescent="0.3">
      <c r="A204" s="79">
        <v>42411</v>
      </c>
      <c r="B204" s="47" t="s">
        <v>48</v>
      </c>
      <c r="C204" s="104">
        <v>700</v>
      </c>
      <c r="D204" s="104">
        <f t="shared" si="5"/>
        <v>700</v>
      </c>
      <c r="E204" s="62">
        <v>0</v>
      </c>
      <c r="F204" s="97">
        <v>0</v>
      </c>
      <c r="G204" s="62">
        <v>0</v>
      </c>
      <c r="H204" s="303">
        <v>200</v>
      </c>
      <c r="I204" s="62">
        <v>0</v>
      </c>
      <c r="J204" s="97">
        <v>500</v>
      </c>
      <c r="K204" s="62">
        <v>0</v>
      </c>
      <c r="L204" s="62">
        <v>0</v>
      </c>
      <c r="M204" s="62">
        <v>0</v>
      </c>
      <c r="N204" s="62">
        <v>0</v>
      </c>
      <c r="O204" s="62">
        <v>0</v>
      </c>
      <c r="P204" s="228">
        <v>0</v>
      </c>
    </row>
    <row r="205" spans="1:46" s="35" customFormat="1" x14ac:dyDescent="0.35">
      <c r="A205" s="77">
        <v>4242</v>
      </c>
      <c r="B205" s="46" t="s">
        <v>63</v>
      </c>
      <c r="C205" s="102">
        <v>0</v>
      </c>
      <c r="D205" s="102">
        <f t="shared" si="5"/>
        <v>0</v>
      </c>
      <c r="E205" s="60">
        <v>0</v>
      </c>
      <c r="F205" s="96">
        <v>0</v>
      </c>
      <c r="G205" s="60">
        <v>0</v>
      </c>
      <c r="H205" s="312">
        <v>0</v>
      </c>
      <c r="I205" s="60">
        <v>0</v>
      </c>
      <c r="J205" s="96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226">
        <v>0</v>
      </c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</row>
    <row r="206" spans="1:46" ht="18.600000000000001" thickBot="1" x14ac:dyDescent="0.4">
      <c r="A206" s="76">
        <v>42421</v>
      </c>
      <c r="B206" s="183" t="s">
        <v>122</v>
      </c>
      <c r="C206" s="101">
        <v>0</v>
      </c>
      <c r="D206" s="101">
        <f t="shared" si="5"/>
        <v>0</v>
      </c>
      <c r="E206" s="64">
        <v>0</v>
      </c>
      <c r="F206" s="64">
        <v>0</v>
      </c>
      <c r="G206" s="64">
        <v>0</v>
      </c>
      <c r="H206" s="305">
        <v>0</v>
      </c>
      <c r="I206" s="64">
        <v>0</v>
      </c>
      <c r="J206" s="64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218">
        <v>0</v>
      </c>
    </row>
    <row r="207" spans="1:46" s="31" customFormat="1" thickBot="1" x14ac:dyDescent="0.35">
      <c r="A207" s="65">
        <v>426</v>
      </c>
      <c r="B207" s="179" t="s">
        <v>24</v>
      </c>
      <c r="C207" s="142">
        <v>0</v>
      </c>
      <c r="D207" s="142">
        <f t="shared" ref="D207:D210" si="6">SUM(E207:P207)</f>
        <v>0</v>
      </c>
      <c r="E207" s="67">
        <v>0</v>
      </c>
      <c r="F207" s="99">
        <v>0</v>
      </c>
      <c r="G207" s="67">
        <v>0</v>
      </c>
      <c r="H207" s="341">
        <v>0</v>
      </c>
      <c r="I207" s="67">
        <v>0</v>
      </c>
      <c r="J207" s="99">
        <v>0</v>
      </c>
      <c r="K207" s="67">
        <v>0</v>
      </c>
      <c r="L207" s="67">
        <v>0</v>
      </c>
      <c r="M207" s="67">
        <v>0</v>
      </c>
      <c r="N207" s="67">
        <v>0</v>
      </c>
      <c r="O207" s="67">
        <v>0</v>
      </c>
      <c r="P207" s="215">
        <v>0</v>
      </c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</row>
    <row r="208" spans="1:46" s="35" customFormat="1" x14ac:dyDescent="0.35">
      <c r="A208" s="163">
        <v>4262</v>
      </c>
      <c r="B208" s="178" t="s">
        <v>24</v>
      </c>
      <c r="C208" s="165">
        <v>0</v>
      </c>
      <c r="D208" s="165">
        <f t="shared" si="6"/>
        <v>0</v>
      </c>
      <c r="E208" s="173">
        <v>0</v>
      </c>
      <c r="F208" s="172">
        <v>0</v>
      </c>
      <c r="G208" s="173">
        <v>0</v>
      </c>
      <c r="H208" s="310">
        <v>0</v>
      </c>
      <c r="I208" s="173">
        <v>0</v>
      </c>
      <c r="J208" s="172">
        <v>0</v>
      </c>
      <c r="K208" s="173">
        <v>0</v>
      </c>
      <c r="L208" s="173">
        <v>0</v>
      </c>
      <c r="M208" s="173">
        <v>0</v>
      </c>
      <c r="N208" s="173">
        <v>0</v>
      </c>
      <c r="O208" s="173">
        <v>0</v>
      </c>
      <c r="P208" s="227">
        <v>0</v>
      </c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</row>
    <row r="209" spans="1:16" ht="18.600000000000001" thickBot="1" x14ac:dyDescent="0.4">
      <c r="A209" s="76">
        <v>42621</v>
      </c>
      <c r="B209" s="183" t="s">
        <v>24</v>
      </c>
      <c r="C209" s="101">
        <v>0</v>
      </c>
      <c r="D209" s="101">
        <f t="shared" si="6"/>
        <v>0</v>
      </c>
      <c r="E209" s="64">
        <v>0</v>
      </c>
      <c r="F209" s="64">
        <v>0</v>
      </c>
      <c r="G209" s="64">
        <v>0</v>
      </c>
      <c r="H209" s="305">
        <v>0</v>
      </c>
      <c r="I209" s="64">
        <v>0</v>
      </c>
      <c r="J209" s="64">
        <v>0</v>
      </c>
      <c r="K209" s="64">
        <v>0</v>
      </c>
      <c r="L209" s="64">
        <v>0</v>
      </c>
      <c r="M209" s="64">
        <v>0</v>
      </c>
      <c r="N209" s="64">
        <v>0</v>
      </c>
      <c r="O209" s="64">
        <v>0</v>
      </c>
      <c r="P209" s="218">
        <v>0</v>
      </c>
    </row>
    <row r="210" spans="1:16" ht="18.600000000000001" thickBot="1" x14ac:dyDescent="0.4">
      <c r="A210" s="184"/>
      <c r="B210" s="185" t="s">
        <v>21</v>
      </c>
      <c r="C210" s="142">
        <v>1989811</v>
      </c>
      <c r="D210" s="142">
        <f t="shared" si="6"/>
        <v>2001411</v>
      </c>
      <c r="E210" s="162">
        <f>E26</f>
        <v>99300</v>
      </c>
      <c r="F210" s="99">
        <f>F26</f>
        <v>92615</v>
      </c>
      <c r="G210" s="67">
        <f>G26</f>
        <v>3000</v>
      </c>
      <c r="H210" s="341">
        <f>SUM(H26+H179)</f>
        <v>112770</v>
      </c>
      <c r="I210" s="67">
        <v>0</v>
      </c>
      <c r="J210" s="99">
        <f>J26+J179</f>
        <v>1684000</v>
      </c>
      <c r="K210" s="99">
        <f>K26</f>
        <v>1826</v>
      </c>
      <c r="L210" s="67">
        <v>0</v>
      </c>
      <c r="M210" s="67">
        <v>0</v>
      </c>
      <c r="N210" s="67">
        <v>0</v>
      </c>
      <c r="O210" s="67">
        <f>O26</f>
        <v>7485</v>
      </c>
      <c r="P210" s="215">
        <f>P26</f>
        <v>415</v>
      </c>
    </row>
    <row r="211" spans="1:16" s="30" customFormat="1" ht="14.25" customHeight="1" thickBot="1" x14ac:dyDescent="0.4">
      <c r="A211" s="48"/>
      <c r="B211" s="49"/>
      <c r="C211" s="23"/>
      <c r="D211" s="23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</row>
    <row r="212" spans="1:16" s="30" customFormat="1" ht="14.25" customHeight="1" x14ac:dyDescent="0.35">
      <c r="A212" s="350" t="s">
        <v>225</v>
      </c>
      <c r="B212" s="351"/>
      <c r="C212" s="351"/>
      <c r="D212" s="351"/>
      <c r="E212" s="351"/>
      <c r="F212" s="351"/>
      <c r="G212" s="351"/>
      <c r="H212" s="347">
        <v>-15000</v>
      </c>
      <c r="I212" s="50"/>
      <c r="J212" s="50"/>
      <c r="K212" s="50"/>
      <c r="L212" s="50"/>
      <c r="M212" s="50"/>
      <c r="N212" s="50"/>
      <c r="O212" s="50"/>
      <c r="P212" s="50"/>
    </row>
    <row r="213" spans="1:16" s="30" customFormat="1" ht="14.25" customHeight="1" x14ac:dyDescent="0.35">
      <c r="A213" s="352"/>
      <c r="B213" s="353"/>
      <c r="C213" s="353"/>
      <c r="D213" s="353"/>
      <c r="E213" s="353"/>
      <c r="F213" s="353"/>
      <c r="G213" s="353"/>
      <c r="H213" s="348"/>
      <c r="I213" s="50"/>
      <c r="J213" s="50"/>
      <c r="K213" s="50"/>
      <c r="L213" s="50"/>
      <c r="M213" s="50"/>
      <c r="N213" s="50"/>
      <c r="O213" s="50"/>
      <c r="P213" s="50"/>
    </row>
    <row r="214" spans="1:16" s="30" customFormat="1" ht="14.25" customHeight="1" thickBot="1" x14ac:dyDescent="0.4">
      <c r="A214" s="354"/>
      <c r="B214" s="355"/>
      <c r="C214" s="355"/>
      <c r="D214" s="355"/>
      <c r="E214" s="355"/>
      <c r="F214" s="355"/>
      <c r="G214" s="355"/>
      <c r="H214" s="349"/>
      <c r="I214" s="50"/>
      <c r="J214" s="50"/>
      <c r="K214" s="50"/>
      <c r="L214" s="50"/>
      <c r="M214" s="50"/>
      <c r="N214" s="50"/>
      <c r="O214" s="50"/>
      <c r="P214" s="50"/>
    </row>
    <row r="216" spans="1:16" ht="21" x14ac:dyDescent="0.4">
      <c r="A216" s="121" t="s">
        <v>215</v>
      </c>
      <c r="B216" s="121"/>
      <c r="C216" s="121"/>
      <c r="D216" s="121"/>
      <c r="E216" s="212"/>
    </row>
    <row r="217" spans="1:16" ht="21" x14ac:dyDescent="0.4">
      <c r="A217" s="121"/>
      <c r="B217" s="121"/>
      <c r="C217" s="121"/>
      <c r="D217" s="121"/>
      <c r="E217" s="212"/>
    </row>
    <row r="218" spans="1:16" ht="21" x14ac:dyDescent="0.4">
      <c r="A218" s="121"/>
      <c r="B218" s="121"/>
      <c r="C218" s="121"/>
      <c r="D218" s="121"/>
      <c r="E218" s="212"/>
    </row>
    <row r="219" spans="1:16" ht="21" x14ac:dyDescent="0.4">
      <c r="A219" s="121" t="s">
        <v>216</v>
      </c>
      <c r="B219" s="121"/>
      <c r="C219" s="121"/>
      <c r="D219" s="121"/>
      <c r="E219" s="212"/>
    </row>
    <row r="220" spans="1:16" ht="21" x14ac:dyDescent="0.4">
      <c r="A220" s="121"/>
      <c r="B220" s="121"/>
      <c r="C220" s="121"/>
      <c r="D220" s="121"/>
      <c r="E220" s="212"/>
    </row>
    <row r="221" spans="1:16" ht="21" x14ac:dyDescent="0.4">
      <c r="A221" s="121" t="s">
        <v>233</v>
      </c>
      <c r="B221" s="297" t="s">
        <v>237</v>
      </c>
      <c r="C221" s="121"/>
      <c r="D221" s="121"/>
      <c r="E221" s="212"/>
    </row>
    <row r="222" spans="1:16" ht="21" x14ac:dyDescent="0.4">
      <c r="A222" s="121"/>
      <c r="B222" s="121"/>
      <c r="C222" s="121"/>
      <c r="D222" s="121"/>
      <c r="E222" s="212"/>
    </row>
    <row r="223" spans="1:16" ht="25.2" x14ac:dyDescent="0.45">
      <c r="A223" s="239" t="s">
        <v>231</v>
      </c>
      <c r="B223" s="211"/>
      <c r="C223" s="211"/>
      <c r="D223" s="211"/>
      <c r="E223" s="207"/>
    </row>
    <row r="224" spans="1:16" ht="25.2" x14ac:dyDescent="0.45">
      <c r="A224" s="240" t="s">
        <v>223</v>
      </c>
      <c r="B224" s="209"/>
      <c r="C224" s="208"/>
      <c r="D224" s="208"/>
      <c r="E224" s="207"/>
    </row>
  </sheetData>
  <mergeCells count="11">
    <mergeCell ref="L14:N14"/>
    <mergeCell ref="H212:H214"/>
    <mergeCell ref="A212:G214"/>
    <mergeCell ref="A1:C1"/>
    <mergeCell ref="L7:N7"/>
    <mergeCell ref="L8:N8"/>
    <mergeCell ref="L12:N12"/>
    <mergeCell ref="B3:H3"/>
    <mergeCell ref="L10:N10"/>
    <mergeCell ref="A6:E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F26"/>
  <sheetViews>
    <sheetView workbookViewId="0">
      <selection activeCell="B26" sqref="B26"/>
    </sheetView>
  </sheetViews>
  <sheetFormatPr defaultRowHeight="13.2" x14ac:dyDescent="0.25"/>
  <cols>
    <col min="1" max="1" width="20.88671875" customWidth="1"/>
    <col min="2" max="2" width="83" customWidth="1"/>
    <col min="3" max="3" width="26.109375" style="202" customWidth="1"/>
    <col min="4" max="4" width="26.109375" customWidth="1"/>
    <col min="6" max="6" width="11.6640625" bestFit="1" customWidth="1"/>
  </cols>
  <sheetData>
    <row r="1" spans="1:6" s="202" customFormat="1" ht="13.8" thickBot="1" x14ac:dyDescent="0.3"/>
    <row r="2" spans="1:6" ht="40.200000000000003" thickBot="1" x14ac:dyDescent="0.3">
      <c r="A2" s="232" t="s">
        <v>192</v>
      </c>
      <c r="B2" s="233" t="s">
        <v>193</v>
      </c>
      <c r="C2" s="233" t="s">
        <v>229</v>
      </c>
      <c r="D2" s="233" t="s">
        <v>236</v>
      </c>
    </row>
    <row r="3" spans="1:6" ht="13.8" thickBot="1" x14ac:dyDescent="0.3">
      <c r="A3" s="287"/>
      <c r="B3" s="288"/>
      <c r="C3" s="289">
        <f>SUM(C4:C17)</f>
        <v>1989811</v>
      </c>
      <c r="D3" s="289">
        <f>SUM(D4:D17)</f>
        <v>2001411</v>
      </c>
    </row>
    <row r="4" spans="1:6" ht="18.600000000000001" customHeight="1" x14ac:dyDescent="0.3">
      <c r="A4" s="298">
        <v>63612</v>
      </c>
      <c r="B4" s="286" t="s">
        <v>194</v>
      </c>
      <c r="C4" s="292">
        <f>1684000-C6</f>
        <v>1683500</v>
      </c>
      <c r="D4" s="292">
        <v>1683500</v>
      </c>
      <c r="F4" s="106"/>
    </row>
    <row r="5" spans="1:6" ht="15.6" x14ac:dyDescent="0.3">
      <c r="A5" s="299">
        <v>636131</v>
      </c>
      <c r="B5" s="205" t="s">
        <v>195</v>
      </c>
      <c r="C5" s="291">
        <v>2500</v>
      </c>
      <c r="D5" s="291">
        <v>3000</v>
      </c>
    </row>
    <row r="6" spans="1:6" ht="15.6" x14ac:dyDescent="0.3">
      <c r="A6" s="299">
        <v>63622</v>
      </c>
      <c r="B6" s="205" t="s">
        <v>196</v>
      </c>
      <c r="C6" s="291">
        <v>500</v>
      </c>
      <c r="D6" s="291">
        <v>500</v>
      </c>
    </row>
    <row r="7" spans="1:6" ht="15.6" x14ac:dyDescent="0.3">
      <c r="A7" s="299">
        <v>639311</v>
      </c>
      <c r="B7" s="206" t="s">
        <v>204</v>
      </c>
      <c r="C7" s="291">
        <f>5505+2390</f>
        <v>7895</v>
      </c>
      <c r="D7" s="291">
        <v>7485</v>
      </c>
    </row>
    <row r="8" spans="1:6" ht="15.6" x14ac:dyDescent="0.3">
      <c r="A8" s="299">
        <v>639312</v>
      </c>
      <c r="B8" s="206" t="s">
        <v>205</v>
      </c>
      <c r="C8" s="291">
        <f>855+465</f>
        <v>1320</v>
      </c>
      <c r="D8" s="291">
        <v>1805</v>
      </c>
      <c r="F8" s="106"/>
    </row>
    <row r="9" spans="1:6" s="202" customFormat="1" ht="15.6" x14ac:dyDescent="0.3">
      <c r="A9" s="299">
        <v>639311</v>
      </c>
      <c r="B9" s="206" t="s">
        <v>206</v>
      </c>
      <c r="C9" s="291">
        <f>115+300</f>
        <v>415</v>
      </c>
      <c r="D9" s="291">
        <v>415</v>
      </c>
    </row>
    <row r="10" spans="1:6" s="202" customFormat="1" ht="15.6" x14ac:dyDescent="0.3">
      <c r="A10" s="299">
        <v>639312</v>
      </c>
      <c r="B10" s="206" t="s">
        <v>207</v>
      </c>
      <c r="C10" s="291">
        <f>6+15</f>
        <v>21</v>
      </c>
      <c r="D10" s="291">
        <v>21</v>
      </c>
      <c r="F10" s="106"/>
    </row>
    <row r="11" spans="1:6" ht="15.6" x14ac:dyDescent="0.3">
      <c r="A11" s="329">
        <v>64143</v>
      </c>
      <c r="B11" s="330" t="s">
        <v>197</v>
      </c>
      <c r="C11" s="331">
        <v>150</v>
      </c>
      <c r="D11" s="331">
        <v>150</v>
      </c>
    </row>
    <row r="12" spans="1:6" ht="15.6" x14ac:dyDescent="0.3">
      <c r="A12" s="329">
        <v>65264</v>
      </c>
      <c r="B12" s="332" t="s">
        <v>203</v>
      </c>
      <c r="C12" s="331">
        <v>89520</v>
      </c>
      <c r="D12" s="331">
        <v>95020</v>
      </c>
    </row>
    <row r="13" spans="1:6" ht="15.6" x14ac:dyDescent="0.3">
      <c r="A13" s="329">
        <v>66151</v>
      </c>
      <c r="B13" s="332" t="s">
        <v>198</v>
      </c>
      <c r="C13" s="331">
        <v>1700</v>
      </c>
      <c r="D13" s="331">
        <v>1900</v>
      </c>
    </row>
    <row r="14" spans="1:6" ht="15.6" x14ac:dyDescent="0.3">
      <c r="A14" s="329">
        <v>671111</v>
      </c>
      <c r="B14" s="332" t="s">
        <v>199</v>
      </c>
      <c r="C14" s="331">
        <v>94100</v>
      </c>
      <c r="D14" s="331">
        <v>99300</v>
      </c>
    </row>
    <row r="15" spans="1:6" ht="15.6" x14ac:dyDescent="0.3">
      <c r="A15" s="329">
        <v>671112</v>
      </c>
      <c r="B15" s="333" t="s">
        <v>200</v>
      </c>
      <c r="C15" s="331">
        <v>92690</v>
      </c>
      <c r="D15" s="331">
        <v>92615</v>
      </c>
      <c r="F15" s="106"/>
    </row>
    <row r="16" spans="1:6" ht="15.6" x14ac:dyDescent="0.3">
      <c r="A16" s="329">
        <v>68311</v>
      </c>
      <c r="B16" s="332" t="s">
        <v>201</v>
      </c>
      <c r="C16" s="331">
        <v>500</v>
      </c>
      <c r="D16" s="331">
        <v>700</v>
      </c>
    </row>
    <row r="17" spans="1:5" ht="16.2" thickBot="1" x14ac:dyDescent="0.35">
      <c r="A17" s="334">
        <v>92211</v>
      </c>
      <c r="B17" s="335" t="s">
        <v>202</v>
      </c>
      <c r="C17" s="336">
        <v>15000</v>
      </c>
      <c r="D17" s="336">
        <v>15000</v>
      </c>
    </row>
    <row r="19" spans="1:5" ht="20.399999999999999" x14ac:dyDescent="0.35">
      <c r="A19" s="121" t="s">
        <v>215</v>
      </c>
      <c r="B19" s="121"/>
      <c r="C19" s="106"/>
    </row>
    <row r="20" spans="1:5" ht="20.399999999999999" x14ac:dyDescent="0.35">
      <c r="A20" s="121"/>
      <c r="B20" s="121"/>
      <c r="D20" s="106"/>
    </row>
    <row r="21" spans="1:5" ht="20.399999999999999" x14ac:dyDescent="0.35">
      <c r="A21" s="121" t="s">
        <v>216</v>
      </c>
      <c r="B21" s="121"/>
    </row>
    <row r="22" spans="1:5" s="202" customFormat="1" ht="20.399999999999999" x14ac:dyDescent="0.35">
      <c r="A22" s="121"/>
      <c r="B22" s="121"/>
    </row>
    <row r="23" spans="1:5" ht="20.399999999999999" x14ac:dyDescent="0.35">
      <c r="A23" s="121"/>
      <c r="B23" s="121" t="s">
        <v>251</v>
      </c>
      <c r="D23" s="106"/>
      <c r="E23" s="106"/>
    </row>
    <row r="24" spans="1:5" x14ac:dyDescent="0.25">
      <c r="A24" s="202"/>
      <c r="B24" s="202"/>
    </row>
    <row r="25" spans="1:5" ht="18" x14ac:dyDescent="0.35">
      <c r="A25" s="237"/>
      <c r="B25" s="202"/>
    </row>
    <row r="26" spans="1:5" ht="18" x14ac:dyDescent="0.35">
      <c r="A26" s="238"/>
      <c r="B26" s="202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dio-euro</vt:lpstr>
      <vt:lpstr>Rashodi-REBALANS 2024</vt:lpstr>
      <vt:lpstr> Prihodi-REBALANS 2024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2024-07-30T08:33:17Z</cp:lastPrinted>
  <dcterms:created xsi:type="dcterms:W3CDTF">2007-11-26T13:30:35Z</dcterms:created>
  <dcterms:modified xsi:type="dcterms:W3CDTF">2024-07-30T17:41:16Z</dcterms:modified>
</cp:coreProperties>
</file>